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T:\2021_40_Pod zidom 8\00_KORESPODENCIJA\email_out\miro_radic_20240404\"/>
    </mc:Choice>
  </mc:AlternateContent>
  <bookViews>
    <workbookView xWindow="0" yWindow="0" windowWidth="12090" windowHeight="11835" tabRatio="696"/>
  </bookViews>
  <sheets>
    <sheet name="M.1.1_2.1_ARH" sheetId="29" r:id="rId1"/>
    <sheet name="M.3.2_VIO" sheetId="56" r:id="rId2"/>
    <sheet name="M.4.1._ELE" sheetId="57" r:id="rId3"/>
    <sheet name="2 skela" sheetId="30" state="hidden" r:id="rId4"/>
    <sheet name="3_zemljani" sheetId="47" state="hidden" r:id="rId5"/>
    <sheet name="4 zidarski radovi" sheetId="31" state="hidden" r:id="rId6"/>
    <sheet name="5 betonski radovi" sheetId="32" state="hidden" r:id="rId7"/>
    <sheet name="6 tesarski radovi" sheetId="35" state="hidden" r:id="rId8"/>
    <sheet name="7 metalna konstrukcija" sheetId="33" state="hidden" r:id="rId9"/>
    <sheet name="8 izolaterski radovi" sheetId="42" state="hidden" r:id="rId10"/>
    <sheet name="9 limarski" sheetId="49" state="hidden" r:id="rId11"/>
  </sheets>
  <externalReferences>
    <externalReference r:id="rId12"/>
    <externalReference r:id="rId13"/>
    <externalReference r:id="rId14"/>
    <externalReference r:id="rId15"/>
    <externalReference r:id="rId16"/>
  </externalReferences>
  <definedNames>
    <definedName name="_" localSheetId="4">#REF!</definedName>
    <definedName name="_">#REF!</definedName>
    <definedName name="____________ko1">'[1]01'!#REF!</definedName>
    <definedName name="____________ko15">'[1]15'!#REF!</definedName>
    <definedName name="____________ko16">'[1]16'!#REF!</definedName>
    <definedName name="____________ko19">'[1]19'!#REF!</definedName>
    <definedName name="____________ko2">'[1]02'!#REF!</definedName>
    <definedName name="____________ko21">'[1]21'!#REF!</definedName>
    <definedName name="____________ko22">'[1]22'!#REF!</definedName>
    <definedName name="____________ko23">'[1]23'!#REF!</definedName>
    <definedName name="____________ko24">'[1]24'!#REF!</definedName>
    <definedName name="____________ko26">'[1]26'!#REF!</definedName>
    <definedName name="____________ko3">'[1]03'!#REF!</definedName>
    <definedName name="____________ko35">'[1]35'!#REF!</definedName>
    <definedName name="____________ko39">'[1]39'!#REF!</definedName>
    <definedName name="____________ko40">'[1]40'!#REF!</definedName>
    <definedName name="____________ko6">#REF!</definedName>
    <definedName name="____________ko7">'[1]07'!#REF!</definedName>
    <definedName name="____________RR131">#REF!</definedName>
    <definedName name="___________ko1">'[1]01'!#REF!</definedName>
    <definedName name="___________ko15">'[1]15'!#REF!</definedName>
    <definedName name="___________ko16">'[1]16'!#REF!</definedName>
    <definedName name="___________ko19">'[1]19'!#REF!</definedName>
    <definedName name="___________ko2">'[1]02'!#REF!</definedName>
    <definedName name="___________ko21">'[1]21'!#REF!</definedName>
    <definedName name="___________ko22">'[1]22'!#REF!</definedName>
    <definedName name="___________ko23">'[1]23'!#REF!</definedName>
    <definedName name="___________ko24">'[1]24'!#REF!</definedName>
    <definedName name="___________ko26">'[1]26'!#REF!</definedName>
    <definedName name="___________ko3">'[1]03'!#REF!</definedName>
    <definedName name="___________ko35">'[1]35'!#REF!</definedName>
    <definedName name="___________ko39">'[1]39'!#REF!</definedName>
    <definedName name="___________ko40">'[1]40'!#REF!</definedName>
    <definedName name="___________ko6">#REF!</definedName>
    <definedName name="___________ko7">'[1]07'!#REF!</definedName>
    <definedName name="___________RR131">#REF!</definedName>
    <definedName name="__________ko1" localSheetId="10">'[1]01'!#REF!</definedName>
    <definedName name="__________ko1">'[1]01'!#REF!</definedName>
    <definedName name="__________ko15" localSheetId="10">'[1]15'!#REF!</definedName>
    <definedName name="__________ko15">'[1]15'!#REF!</definedName>
    <definedName name="__________ko16">'[1]16'!#REF!</definedName>
    <definedName name="__________ko19">'[1]19'!#REF!</definedName>
    <definedName name="__________ko2">'[1]02'!#REF!</definedName>
    <definedName name="__________ko21">'[1]21'!#REF!</definedName>
    <definedName name="__________ko22">'[1]22'!#REF!</definedName>
    <definedName name="__________ko23">'[1]23'!#REF!</definedName>
    <definedName name="__________ko24">'[1]24'!#REF!</definedName>
    <definedName name="__________ko26">'[1]26'!#REF!</definedName>
    <definedName name="__________ko3">'[1]03'!#REF!</definedName>
    <definedName name="__________ko35">'[1]35'!#REF!</definedName>
    <definedName name="__________ko39">'[1]39'!#REF!</definedName>
    <definedName name="__________ko40">'[1]40'!#REF!</definedName>
    <definedName name="__________ko6" localSheetId="10">#REF!</definedName>
    <definedName name="__________ko6">#REF!</definedName>
    <definedName name="__________ko7" localSheetId="10">'[1]07'!#REF!</definedName>
    <definedName name="__________ko7">'[1]07'!#REF!</definedName>
    <definedName name="__________RR131" localSheetId="10">#REF!</definedName>
    <definedName name="__________RR131">#REF!</definedName>
    <definedName name="_________ko1" localSheetId="10">'[1]01'!#REF!</definedName>
    <definedName name="_________ko1">'[1]01'!#REF!</definedName>
    <definedName name="_________ko15">'[1]15'!#REF!</definedName>
    <definedName name="_________ko16">'[1]16'!#REF!</definedName>
    <definedName name="_________ko19">'[1]19'!#REF!</definedName>
    <definedName name="_________ko2">'[1]02'!#REF!</definedName>
    <definedName name="_________ko21">'[1]21'!#REF!</definedName>
    <definedName name="_________ko22">'[1]22'!#REF!</definedName>
    <definedName name="_________ko23">'[1]23'!#REF!</definedName>
    <definedName name="_________ko24">'[1]24'!#REF!</definedName>
    <definedName name="_________ko26">'[1]26'!#REF!</definedName>
    <definedName name="_________ko3">'[1]03'!#REF!</definedName>
    <definedName name="_________ko35">'[1]35'!#REF!</definedName>
    <definedName name="_________ko39">'[1]39'!#REF!</definedName>
    <definedName name="_________ko40">'[1]40'!#REF!</definedName>
    <definedName name="_________ko6" localSheetId="10">#REF!</definedName>
    <definedName name="_________ko6">#REF!</definedName>
    <definedName name="_________ko7" localSheetId="10">'[1]07'!#REF!</definedName>
    <definedName name="_________ko7">'[1]07'!#REF!</definedName>
    <definedName name="_________RR131" localSheetId="10">#REF!</definedName>
    <definedName name="_________RR131">#REF!</definedName>
    <definedName name="_______ko1" localSheetId="10">'[1]01'!#REF!</definedName>
    <definedName name="_______ko1">'[1]01'!#REF!</definedName>
    <definedName name="_______ko15">'[1]15'!#REF!</definedName>
    <definedName name="_______ko16">'[1]16'!#REF!</definedName>
    <definedName name="_______ko19">'[1]19'!#REF!</definedName>
    <definedName name="_______ko2">'[1]02'!#REF!</definedName>
    <definedName name="_______ko21">'[1]21'!#REF!</definedName>
    <definedName name="_______ko22">'[1]22'!#REF!</definedName>
    <definedName name="_______ko23">'[1]23'!#REF!</definedName>
    <definedName name="_______ko24">'[1]24'!#REF!</definedName>
    <definedName name="_______ko26">'[1]26'!#REF!</definedName>
    <definedName name="_______ko3">'[1]03'!#REF!</definedName>
    <definedName name="_______ko35">'[1]35'!#REF!</definedName>
    <definedName name="_______ko39">'[1]39'!#REF!</definedName>
    <definedName name="_______ko40">'[1]40'!#REF!</definedName>
    <definedName name="_______ko6" localSheetId="10">#REF!</definedName>
    <definedName name="_______ko6">#REF!</definedName>
    <definedName name="_______ko7" localSheetId="10">'[1]07'!#REF!</definedName>
    <definedName name="_______ko7">'[1]07'!#REF!</definedName>
    <definedName name="_______RR131" localSheetId="10">#REF!</definedName>
    <definedName name="_______RR131">#REF!</definedName>
    <definedName name="______ko1" localSheetId="10">'[1]01'!#REF!</definedName>
    <definedName name="______ko1">'[1]01'!#REF!</definedName>
    <definedName name="______ko15">'[1]15'!#REF!</definedName>
    <definedName name="______ko16">'[1]16'!#REF!</definedName>
    <definedName name="______ko19">'[1]19'!#REF!</definedName>
    <definedName name="______ko2">'[1]02'!#REF!</definedName>
    <definedName name="______ko21">'[1]21'!#REF!</definedName>
    <definedName name="______ko22">'[1]22'!#REF!</definedName>
    <definedName name="______ko23">'[1]23'!#REF!</definedName>
    <definedName name="______ko24">'[1]24'!#REF!</definedName>
    <definedName name="______ko26">'[1]26'!#REF!</definedName>
    <definedName name="______ko3">'[1]03'!#REF!</definedName>
    <definedName name="______ko35">'[1]35'!#REF!</definedName>
    <definedName name="______ko39">'[1]39'!#REF!</definedName>
    <definedName name="______ko40">'[1]40'!#REF!</definedName>
    <definedName name="______ko6" localSheetId="10">#REF!</definedName>
    <definedName name="______ko6">#REF!</definedName>
    <definedName name="______ko7" localSheetId="10">'[1]07'!#REF!</definedName>
    <definedName name="______ko7">'[1]07'!#REF!</definedName>
    <definedName name="______RR131" localSheetId="10">#REF!</definedName>
    <definedName name="______RR131">#REF!</definedName>
    <definedName name="_____ko1" localSheetId="4">'[1]01'!#REF!</definedName>
    <definedName name="_____ko1" localSheetId="10">'[1]01'!#REF!</definedName>
    <definedName name="_____ko1">'[1]01'!#REF!</definedName>
    <definedName name="_____ko15" localSheetId="4">'[1]15'!#REF!</definedName>
    <definedName name="_____ko15">'[1]15'!#REF!</definedName>
    <definedName name="_____ko16" localSheetId="4">'[1]16'!#REF!</definedName>
    <definedName name="_____ko16">'[1]16'!#REF!</definedName>
    <definedName name="_____ko19" localSheetId="4">'[1]19'!#REF!</definedName>
    <definedName name="_____ko19">'[1]19'!#REF!</definedName>
    <definedName name="_____ko2" localSheetId="4">'[1]02'!#REF!</definedName>
    <definedName name="_____ko2">'[1]02'!#REF!</definedName>
    <definedName name="_____ko21" localSheetId="4">'[1]21'!#REF!</definedName>
    <definedName name="_____ko21">'[1]21'!#REF!</definedName>
    <definedName name="_____ko22" localSheetId="4">'[1]22'!#REF!</definedName>
    <definedName name="_____ko22">'[1]22'!#REF!</definedName>
    <definedName name="_____ko23" localSheetId="4">'[1]23'!#REF!</definedName>
    <definedName name="_____ko23">'[1]23'!#REF!</definedName>
    <definedName name="_____ko24" localSheetId="4">'[1]24'!#REF!</definedName>
    <definedName name="_____ko24">'[1]24'!#REF!</definedName>
    <definedName name="_____ko26" localSheetId="4">'[1]26'!#REF!</definedName>
    <definedName name="_____ko26">'[1]26'!#REF!</definedName>
    <definedName name="_____ko3" localSheetId="4">'[1]03'!#REF!</definedName>
    <definedName name="_____ko3">'[1]03'!#REF!</definedName>
    <definedName name="_____ko35" localSheetId="4">'[1]35'!#REF!</definedName>
    <definedName name="_____ko35">'[1]35'!#REF!</definedName>
    <definedName name="_____ko39" localSheetId="4">'[1]39'!#REF!</definedName>
    <definedName name="_____ko39">'[1]39'!#REF!</definedName>
    <definedName name="_____ko40" localSheetId="4">'[1]40'!#REF!</definedName>
    <definedName name="_____ko40">'[1]40'!#REF!</definedName>
    <definedName name="_____ko6" localSheetId="4">#REF!</definedName>
    <definedName name="_____ko6" localSheetId="10">#REF!</definedName>
    <definedName name="_____ko6">#REF!</definedName>
    <definedName name="_____ko7" localSheetId="4">'[1]07'!#REF!</definedName>
    <definedName name="_____ko7" localSheetId="10">'[1]07'!#REF!</definedName>
    <definedName name="_____ko7">'[1]07'!#REF!</definedName>
    <definedName name="_____RR131" localSheetId="4">#REF!</definedName>
    <definedName name="_____RR131" localSheetId="10">#REF!</definedName>
    <definedName name="_____RR131">#REF!</definedName>
    <definedName name="____ko1" localSheetId="4">'[1]01'!#REF!</definedName>
    <definedName name="____ko1">'[1]01'!#REF!</definedName>
    <definedName name="____ko15" localSheetId="4">'[1]15'!#REF!</definedName>
    <definedName name="____ko15">'[1]15'!#REF!</definedName>
    <definedName name="____ko16" localSheetId="4">'[1]16'!#REF!</definedName>
    <definedName name="____ko16">'[1]16'!#REF!</definedName>
    <definedName name="____ko19" localSheetId="4">'[1]19'!#REF!</definedName>
    <definedName name="____ko19">'[1]19'!#REF!</definedName>
    <definedName name="____ko2" localSheetId="4">'[1]02'!#REF!</definedName>
    <definedName name="____ko2">'[1]02'!#REF!</definedName>
    <definedName name="____ko21" localSheetId="4">'[1]21'!#REF!</definedName>
    <definedName name="____ko21">'[1]21'!#REF!</definedName>
    <definedName name="____ko22" localSheetId="4">'[1]22'!#REF!</definedName>
    <definedName name="____ko22">'[1]22'!#REF!</definedName>
    <definedName name="____ko23" localSheetId="4">'[1]23'!#REF!</definedName>
    <definedName name="____ko23">'[1]23'!#REF!</definedName>
    <definedName name="____ko24" localSheetId="4">'[1]24'!#REF!</definedName>
    <definedName name="____ko24">'[1]24'!#REF!</definedName>
    <definedName name="____ko26" localSheetId="4">'[1]26'!#REF!</definedName>
    <definedName name="____ko26">'[1]26'!#REF!</definedName>
    <definedName name="____ko3" localSheetId="4">'[1]03'!#REF!</definedName>
    <definedName name="____ko3">'[1]03'!#REF!</definedName>
    <definedName name="____ko35" localSheetId="4">'[1]35'!#REF!</definedName>
    <definedName name="____ko35">'[1]35'!#REF!</definedName>
    <definedName name="____ko39" localSheetId="4">'[1]39'!#REF!</definedName>
    <definedName name="____ko39">'[1]39'!#REF!</definedName>
    <definedName name="____ko40" localSheetId="4">'[1]40'!#REF!</definedName>
    <definedName name="____ko40">'[1]40'!#REF!</definedName>
    <definedName name="____ko6" localSheetId="4">#REF!</definedName>
    <definedName name="____ko6">#REF!</definedName>
    <definedName name="____ko7" localSheetId="4">'[1]07'!#REF!</definedName>
    <definedName name="____ko7">'[1]07'!#REF!</definedName>
    <definedName name="____RR131" localSheetId="4">#REF!</definedName>
    <definedName name="____RR131">#REF!</definedName>
    <definedName name="___ko1" localSheetId="4">'[1]01'!#REF!</definedName>
    <definedName name="___ko1" localSheetId="10">'[1]01'!#REF!</definedName>
    <definedName name="___ko1">'[1]01'!#REF!</definedName>
    <definedName name="___ko15" localSheetId="4">'[1]15'!#REF!</definedName>
    <definedName name="___ko15" localSheetId="10">'[1]15'!#REF!</definedName>
    <definedName name="___ko15">'[1]15'!#REF!</definedName>
    <definedName name="___ko16" localSheetId="4">'[1]16'!#REF!</definedName>
    <definedName name="___ko16">'[1]16'!#REF!</definedName>
    <definedName name="___ko19" localSheetId="4">'[1]19'!#REF!</definedName>
    <definedName name="___ko19">'[1]19'!#REF!</definedName>
    <definedName name="___ko2" localSheetId="4">'[1]02'!#REF!</definedName>
    <definedName name="___ko2">'[1]02'!#REF!</definedName>
    <definedName name="___ko21" localSheetId="4">'[1]21'!#REF!</definedName>
    <definedName name="___ko21">'[1]21'!#REF!</definedName>
    <definedName name="___ko22" localSheetId="4">'[1]22'!#REF!</definedName>
    <definedName name="___ko22">'[1]22'!#REF!</definedName>
    <definedName name="___ko23" localSheetId="4">'[1]23'!#REF!</definedName>
    <definedName name="___ko23">'[1]23'!#REF!</definedName>
    <definedName name="___ko24" localSheetId="4">'[1]24'!#REF!</definedName>
    <definedName name="___ko24">'[1]24'!#REF!</definedName>
    <definedName name="___ko26" localSheetId="4">'[1]26'!#REF!</definedName>
    <definedName name="___ko26">'[1]26'!#REF!</definedName>
    <definedName name="___ko3" localSheetId="4">'[1]03'!#REF!</definedName>
    <definedName name="___ko3">'[1]03'!#REF!</definedName>
    <definedName name="___ko35" localSheetId="4">'[1]35'!#REF!</definedName>
    <definedName name="___ko35">'[1]35'!#REF!</definedName>
    <definedName name="___ko39" localSheetId="4">'[1]39'!#REF!</definedName>
    <definedName name="___ko39">'[1]39'!#REF!</definedName>
    <definedName name="___ko40" localSheetId="4">'[1]40'!#REF!</definedName>
    <definedName name="___ko40">'[1]40'!#REF!</definedName>
    <definedName name="___ko6" localSheetId="4">#REF!</definedName>
    <definedName name="___ko6" localSheetId="10">#REF!</definedName>
    <definedName name="___ko6">#REF!</definedName>
    <definedName name="___ko7" localSheetId="4">'[1]07'!#REF!</definedName>
    <definedName name="___ko7" localSheetId="10">'[1]07'!#REF!</definedName>
    <definedName name="___ko7">'[1]07'!#REF!</definedName>
    <definedName name="___RR131" localSheetId="4">#REF!</definedName>
    <definedName name="___RR131" localSheetId="10">#REF!</definedName>
    <definedName name="___RR131">#REF!</definedName>
    <definedName name="__17" localSheetId="4">#REF!</definedName>
    <definedName name="__17">#REF!</definedName>
    <definedName name="__bod1">#REF!</definedName>
    <definedName name="__ko1" localSheetId="4">'[1]01'!#REF!</definedName>
    <definedName name="__ko1">'[1]01'!#REF!</definedName>
    <definedName name="__ko15" localSheetId="4">'[1]15'!#REF!</definedName>
    <definedName name="__ko15" localSheetId="10">'[1]15'!#REF!</definedName>
    <definedName name="__ko15">'[1]15'!#REF!</definedName>
    <definedName name="__ko16" localSheetId="4">'[1]16'!#REF!</definedName>
    <definedName name="__ko16">'[1]16'!#REF!</definedName>
    <definedName name="__ko19" localSheetId="4">'[1]19'!#REF!</definedName>
    <definedName name="__ko19">'[1]19'!#REF!</definedName>
    <definedName name="__ko2" localSheetId="4">'[1]02'!#REF!</definedName>
    <definedName name="__ko2">'[1]02'!#REF!</definedName>
    <definedName name="__ko21" localSheetId="4">'[1]21'!#REF!</definedName>
    <definedName name="__ko21">'[1]21'!#REF!</definedName>
    <definedName name="__ko22" localSheetId="4">'[1]22'!#REF!</definedName>
    <definedName name="__ko22">'[1]22'!#REF!</definedName>
    <definedName name="__ko23" localSheetId="4">'[1]23'!#REF!</definedName>
    <definedName name="__ko23">'[1]23'!#REF!</definedName>
    <definedName name="__ko24" localSheetId="4">'[1]24'!#REF!</definedName>
    <definedName name="__ko24">'[1]24'!#REF!</definedName>
    <definedName name="__ko26" localSheetId="4">'[1]26'!#REF!</definedName>
    <definedName name="__ko26">'[1]26'!#REF!</definedName>
    <definedName name="__ko3" localSheetId="4">'[1]03'!#REF!</definedName>
    <definedName name="__ko3">'[1]03'!#REF!</definedName>
    <definedName name="__ko35" localSheetId="4">'[1]35'!#REF!</definedName>
    <definedName name="__ko35">'[1]35'!#REF!</definedName>
    <definedName name="__ko39" localSheetId="4">'[1]39'!#REF!</definedName>
    <definedName name="__ko39">'[1]39'!#REF!</definedName>
    <definedName name="__ko40" localSheetId="4">'[1]40'!#REF!</definedName>
    <definedName name="__ko40">'[1]40'!#REF!</definedName>
    <definedName name="__ko6" localSheetId="4">#REF!</definedName>
    <definedName name="__ko6" localSheetId="10">#REF!</definedName>
    <definedName name="__ko6">#REF!</definedName>
    <definedName name="__ko7" localSheetId="4">'[1]07'!#REF!</definedName>
    <definedName name="__ko7" localSheetId="10">'[1]07'!#REF!</definedName>
    <definedName name="__ko7">'[1]07'!#REF!</definedName>
    <definedName name="__RR131" localSheetId="4">#REF!</definedName>
    <definedName name="__RR131" localSheetId="10">#REF!</definedName>
    <definedName name="__RR131">#REF!</definedName>
    <definedName name="_1" localSheetId="4">#REF!</definedName>
    <definedName name="_1">#REF!</definedName>
    <definedName name="_1_17" localSheetId="4">#REF!</definedName>
    <definedName name="_1_17">#REF!</definedName>
    <definedName name="_1_U" localSheetId="4">#REF!</definedName>
    <definedName name="_1_U">#REF!</definedName>
    <definedName name="_1_U_17" localSheetId="4">#REF!</definedName>
    <definedName name="_1_U_17">#REF!</definedName>
    <definedName name="_10" localSheetId="4">#REF!</definedName>
    <definedName name="_10">#REF!</definedName>
    <definedName name="_10_17" localSheetId="4">#REF!</definedName>
    <definedName name="_10_17">#REF!</definedName>
    <definedName name="_10_U" localSheetId="4">#REF!</definedName>
    <definedName name="_10_U">#REF!</definedName>
    <definedName name="_10_U_17" localSheetId="4">#REF!</definedName>
    <definedName name="_10_U_17">#REF!</definedName>
    <definedName name="_11" localSheetId="4">#REF!</definedName>
    <definedName name="_11">#REF!</definedName>
    <definedName name="_11_17" localSheetId="4">#REF!</definedName>
    <definedName name="_11_17">#REF!</definedName>
    <definedName name="_11_U" localSheetId="4">#REF!</definedName>
    <definedName name="_11_U">#REF!</definedName>
    <definedName name="_11_U_17" localSheetId="4">#REF!</definedName>
    <definedName name="_11_U_17">#REF!</definedName>
    <definedName name="_12" localSheetId="4">#REF!</definedName>
    <definedName name="_12">#REF!</definedName>
    <definedName name="_12_17" localSheetId="4">#REF!</definedName>
    <definedName name="_12_17">#REF!</definedName>
    <definedName name="_12_U" localSheetId="4">#REF!</definedName>
    <definedName name="_12_U">#REF!</definedName>
    <definedName name="_12_U_17" localSheetId="4">#REF!</definedName>
    <definedName name="_12_U_17">#REF!</definedName>
    <definedName name="_13" localSheetId="4">#REF!</definedName>
    <definedName name="_13">#REF!</definedName>
    <definedName name="_13_17" localSheetId="4">#REF!</definedName>
    <definedName name="_13_17">#REF!</definedName>
    <definedName name="_13_U" localSheetId="4">#REF!</definedName>
    <definedName name="_13_U">#REF!</definedName>
    <definedName name="_13_U_17" localSheetId="4">#REF!</definedName>
    <definedName name="_13_U_17">#REF!</definedName>
    <definedName name="_14" localSheetId="4">#REF!</definedName>
    <definedName name="_14">#REF!</definedName>
    <definedName name="_14_17" localSheetId="4">#REF!</definedName>
    <definedName name="_14_17">#REF!</definedName>
    <definedName name="_14_U" localSheetId="4">#REF!</definedName>
    <definedName name="_14_U">#REF!</definedName>
    <definedName name="_14_U_17" localSheetId="4">#REF!</definedName>
    <definedName name="_14_U_17">#REF!</definedName>
    <definedName name="_15" localSheetId="4">#REF!</definedName>
    <definedName name="_15">#REF!</definedName>
    <definedName name="_15_17" localSheetId="4">#REF!</definedName>
    <definedName name="_15_17">#REF!</definedName>
    <definedName name="_15_U" localSheetId="4">#REF!</definedName>
    <definedName name="_15_U">#REF!</definedName>
    <definedName name="_15_U_17" localSheetId="4">#REF!</definedName>
    <definedName name="_15_U_17">#REF!</definedName>
    <definedName name="_16" localSheetId="4">#REF!</definedName>
    <definedName name="_16">#REF!</definedName>
    <definedName name="_16_17" localSheetId="4">#REF!</definedName>
    <definedName name="_16_17">#REF!</definedName>
    <definedName name="_16_U" localSheetId="4">#REF!</definedName>
    <definedName name="_16_U">#REF!</definedName>
    <definedName name="_16_U_17" localSheetId="4">#REF!</definedName>
    <definedName name="_16_U_17">#REF!</definedName>
    <definedName name="_17" localSheetId="4">#REF!</definedName>
    <definedName name="_17">#REF!</definedName>
    <definedName name="_17_17" localSheetId="4">#REF!</definedName>
    <definedName name="_17_17">#REF!</definedName>
    <definedName name="_17_U" localSheetId="4">#REF!</definedName>
    <definedName name="_17_U">#REF!</definedName>
    <definedName name="_17_U_17" localSheetId="4">#REF!</definedName>
    <definedName name="_17_U_17">#REF!</definedName>
    <definedName name="_18" localSheetId="4">#REF!</definedName>
    <definedName name="_18">#REF!</definedName>
    <definedName name="_18_17" localSheetId="4">#REF!</definedName>
    <definedName name="_18_17">#REF!</definedName>
    <definedName name="_18_U" localSheetId="4">#REF!</definedName>
    <definedName name="_18_U">#REF!</definedName>
    <definedName name="_18_U_17" localSheetId="4">#REF!</definedName>
    <definedName name="_18_U_17">#REF!</definedName>
    <definedName name="_19" localSheetId="4">#REF!</definedName>
    <definedName name="_19">#REF!</definedName>
    <definedName name="_19_17" localSheetId="4">#REF!</definedName>
    <definedName name="_19_17">#REF!</definedName>
    <definedName name="_19_U" localSheetId="4">#REF!</definedName>
    <definedName name="_19_U">#REF!</definedName>
    <definedName name="_19_U_17" localSheetId="4">#REF!</definedName>
    <definedName name="_19_U_17">#REF!</definedName>
    <definedName name="_2" localSheetId="4">#REF!</definedName>
    <definedName name="_2">#REF!</definedName>
    <definedName name="_2_17" localSheetId="4">#REF!</definedName>
    <definedName name="_2_17">#REF!</definedName>
    <definedName name="_2_U" localSheetId="4">#REF!</definedName>
    <definedName name="_2_U">#REF!</definedName>
    <definedName name="_2_U_17" localSheetId="4">#REF!</definedName>
    <definedName name="_2_U_17">#REF!</definedName>
    <definedName name="_20" localSheetId="4">#REF!</definedName>
    <definedName name="_20">#REF!</definedName>
    <definedName name="_20_17" localSheetId="4">#REF!</definedName>
    <definedName name="_20_17">#REF!</definedName>
    <definedName name="_20_U" localSheetId="4">#REF!</definedName>
    <definedName name="_20_U">#REF!</definedName>
    <definedName name="_20_U_17" localSheetId="4">#REF!</definedName>
    <definedName name="_20_U_17">#REF!</definedName>
    <definedName name="_21" localSheetId="4">#REF!</definedName>
    <definedName name="_21">#REF!</definedName>
    <definedName name="_21_17" localSheetId="4">#REF!</definedName>
    <definedName name="_21_17">#REF!</definedName>
    <definedName name="_21_U" localSheetId="4">#REF!</definedName>
    <definedName name="_21_U">#REF!</definedName>
    <definedName name="_21_U_17" localSheetId="4">#REF!</definedName>
    <definedName name="_21_U_17">#REF!</definedName>
    <definedName name="_22" localSheetId="4">#REF!</definedName>
    <definedName name="_22">#REF!</definedName>
    <definedName name="_22_17" localSheetId="4">#REF!</definedName>
    <definedName name="_22_17">#REF!</definedName>
    <definedName name="_22_U" localSheetId="4">#REF!</definedName>
    <definedName name="_22_U">#REF!</definedName>
    <definedName name="_22_U_17" localSheetId="4">#REF!</definedName>
    <definedName name="_22_U_17">#REF!</definedName>
    <definedName name="_23" localSheetId="4">#REF!</definedName>
    <definedName name="_23">#REF!</definedName>
    <definedName name="_23_17" localSheetId="4">#REF!</definedName>
    <definedName name="_23_17">#REF!</definedName>
    <definedName name="_23_U" localSheetId="4">#REF!</definedName>
    <definedName name="_23_U">#REF!</definedName>
    <definedName name="_23_U_17" localSheetId="4">#REF!</definedName>
    <definedName name="_23_U_17">#REF!</definedName>
    <definedName name="_24" localSheetId="4">#REF!</definedName>
    <definedName name="_24">#REF!</definedName>
    <definedName name="_24_17" localSheetId="4">#REF!</definedName>
    <definedName name="_24_17">#REF!</definedName>
    <definedName name="_24_U" localSheetId="4">#REF!</definedName>
    <definedName name="_24_U">#REF!</definedName>
    <definedName name="_24_U_17" localSheetId="4">#REF!</definedName>
    <definedName name="_24_U_17">#REF!</definedName>
    <definedName name="_25" localSheetId="4">#REF!</definedName>
    <definedName name="_25">#REF!</definedName>
    <definedName name="_25_17" localSheetId="4">#REF!</definedName>
    <definedName name="_25_17">#REF!</definedName>
    <definedName name="_25_U" localSheetId="4">#REF!</definedName>
    <definedName name="_25_U">#REF!</definedName>
    <definedName name="_25_U_17" localSheetId="4">#REF!</definedName>
    <definedName name="_25_U_17">#REF!</definedName>
    <definedName name="_26" localSheetId="4">#REF!</definedName>
    <definedName name="_26">#REF!</definedName>
    <definedName name="_26_17" localSheetId="4">#REF!</definedName>
    <definedName name="_26_17">#REF!</definedName>
    <definedName name="_26_U" localSheetId="4">#REF!</definedName>
    <definedName name="_26_U">#REF!</definedName>
    <definedName name="_26_U_17" localSheetId="4">#REF!</definedName>
    <definedName name="_26_U_17">#REF!</definedName>
    <definedName name="_27" localSheetId="4">#REF!</definedName>
    <definedName name="_27">#REF!</definedName>
    <definedName name="_27_17" localSheetId="4">#REF!</definedName>
    <definedName name="_27_17">#REF!</definedName>
    <definedName name="_27_U" localSheetId="4">#REF!</definedName>
    <definedName name="_27_U">#REF!</definedName>
    <definedName name="_27_U_17" localSheetId="4">#REF!</definedName>
    <definedName name="_27_U_17">#REF!</definedName>
    <definedName name="_28" localSheetId="4">#REF!</definedName>
    <definedName name="_28">#REF!</definedName>
    <definedName name="_28_17" localSheetId="4">#REF!</definedName>
    <definedName name="_28_17">#REF!</definedName>
    <definedName name="_28_U" localSheetId="4">#REF!</definedName>
    <definedName name="_28_U">#REF!</definedName>
    <definedName name="_28_U_17" localSheetId="4">#REF!</definedName>
    <definedName name="_28_U_17">#REF!</definedName>
    <definedName name="_29" localSheetId="4">#REF!</definedName>
    <definedName name="_29">#REF!</definedName>
    <definedName name="_29_17" localSheetId="4">#REF!</definedName>
    <definedName name="_29_17">#REF!</definedName>
    <definedName name="_29_U" localSheetId="4">#REF!</definedName>
    <definedName name="_29_U">#REF!</definedName>
    <definedName name="_29_U_17" localSheetId="4">#REF!</definedName>
    <definedName name="_29_U_17">#REF!</definedName>
    <definedName name="_3" localSheetId="4">#REF!</definedName>
    <definedName name="_3">#REF!</definedName>
    <definedName name="_3_17" localSheetId="4">#REF!</definedName>
    <definedName name="_3_17">#REF!</definedName>
    <definedName name="_3_U" localSheetId="4">#REF!</definedName>
    <definedName name="_3_U">#REF!</definedName>
    <definedName name="_3_U_17" localSheetId="4">#REF!</definedName>
    <definedName name="_3_U_17">#REF!</definedName>
    <definedName name="_30" localSheetId="4">#REF!</definedName>
    <definedName name="_30">#REF!</definedName>
    <definedName name="_30_17" localSheetId="4">#REF!</definedName>
    <definedName name="_30_17">#REF!</definedName>
    <definedName name="_30_U" localSheetId="4">#REF!</definedName>
    <definedName name="_30_U">#REF!</definedName>
    <definedName name="_30_U_17" localSheetId="4">#REF!</definedName>
    <definedName name="_30_U_17">#REF!</definedName>
    <definedName name="_31" localSheetId="4">#REF!</definedName>
    <definedName name="_31">#REF!</definedName>
    <definedName name="_31_17" localSheetId="4">#REF!</definedName>
    <definedName name="_31_17">#REF!</definedName>
    <definedName name="_31_U" localSheetId="4">#REF!</definedName>
    <definedName name="_31_U">#REF!</definedName>
    <definedName name="_31_U_17" localSheetId="4">#REF!</definedName>
    <definedName name="_31_U_17">#REF!</definedName>
    <definedName name="_32" localSheetId="4">#REF!</definedName>
    <definedName name="_32">#REF!</definedName>
    <definedName name="_32_17" localSheetId="4">#REF!</definedName>
    <definedName name="_32_17">#REF!</definedName>
    <definedName name="_32_U" localSheetId="4">#REF!</definedName>
    <definedName name="_32_U">#REF!</definedName>
    <definedName name="_32_U_17" localSheetId="4">#REF!</definedName>
    <definedName name="_32_U_17">#REF!</definedName>
    <definedName name="_33" localSheetId="4">#REF!</definedName>
    <definedName name="_33">#REF!</definedName>
    <definedName name="_33_17" localSheetId="4">#REF!</definedName>
    <definedName name="_33_17">#REF!</definedName>
    <definedName name="_33_U" localSheetId="4">#REF!</definedName>
    <definedName name="_33_U">#REF!</definedName>
    <definedName name="_33_U_17" localSheetId="4">#REF!</definedName>
    <definedName name="_33_U_17">#REF!</definedName>
    <definedName name="_34" localSheetId="4">#REF!</definedName>
    <definedName name="_34">#REF!</definedName>
    <definedName name="_34_17" localSheetId="4">#REF!</definedName>
    <definedName name="_34_17">#REF!</definedName>
    <definedName name="_34_U" localSheetId="4">#REF!</definedName>
    <definedName name="_34_U">#REF!</definedName>
    <definedName name="_34_U_17" localSheetId="4">#REF!</definedName>
    <definedName name="_34_U_17">#REF!</definedName>
    <definedName name="_35" localSheetId="4">#REF!</definedName>
    <definedName name="_35">#REF!</definedName>
    <definedName name="_35_17" localSheetId="4">#REF!</definedName>
    <definedName name="_35_17">#REF!</definedName>
    <definedName name="_35_U" localSheetId="4">#REF!</definedName>
    <definedName name="_35_U">#REF!</definedName>
    <definedName name="_35_U_17" localSheetId="4">#REF!</definedName>
    <definedName name="_35_U_17">#REF!</definedName>
    <definedName name="_36" localSheetId="4">#REF!</definedName>
    <definedName name="_36">#REF!</definedName>
    <definedName name="_36_17" localSheetId="4">#REF!</definedName>
    <definedName name="_36_17">#REF!</definedName>
    <definedName name="_36_U" localSheetId="4">#REF!</definedName>
    <definedName name="_36_U">#REF!</definedName>
    <definedName name="_36_U_17" localSheetId="4">#REF!</definedName>
    <definedName name="_36_U_17">#REF!</definedName>
    <definedName name="_37" localSheetId="4">#REF!</definedName>
    <definedName name="_37">#REF!</definedName>
    <definedName name="_37_17" localSheetId="4">#REF!</definedName>
    <definedName name="_37_17">#REF!</definedName>
    <definedName name="_37_U" localSheetId="4">#REF!</definedName>
    <definedName name="_37_U">#REF!</definedName>
    <definedName name="_37_U_17" localSheetId="4">#REF!</definedName>
    <definedName name="_37_U_17">#REF!</definedName>
    <definedName name="_38" localSheetId="4">#REF!</definedName>
    <definedName name="_38">#REF!</definedName>
    <definedName name="_38_17" localSheetId="4">#REF!</definedName>
    <definedName name="_38_17">#REF!</definedName>
    <definedName name="_38_U" localSheetId="4">#REF!</definedName>
    <definedName name="_38_U">#REF!</definedName>
    <definedName name="_38_U_17" localSheetId="4">#REF!</definedName>
    <definedName name="_38_U_17">#REF!</definedName>
    <definedName name="_39" localSheetId="4">#REF!</definedName>
    <definedName name="_39">#REF!</definedName>
    <definedName name="_39_17" localSheetId="4">#REF!</definedName>
    <definedName name="_39_17">#REF!</definedName>
    <definedName name="_39_U" localSheetId="4">#REF!</definedName>
    <definedName name="_39_U">#REF!</definedName>
    <definedName name="_39_U_17" localSheetId="4">#REF!</definedName>
    <definedName name="_39_U_17">#REF!</definedName>
    <definedName name="_4" localSheetId="4">#REF!</definedName>
    <definedName name="_4">#REF!</definedName>
    <definedName name="_4_17" localSheetId="4">#REF!</definedName>
    <definedName name="_4_17">#REF!</definedName>
    <definedName name="_4_U" localSheetId="4">#REF!</definedName>
    <definedName name="_4_U">#REF!</definedName>
    <definedName name="_4_U_17" localSheetId="4">#REF!</definedName>
    <definedName name="_4_U_17">#REF!</definedName>
    <definedName name="_40" localSheetId="4">#REF!</definedName>
    <definedName name="_40">#REF!</definedName>
    <definedName name="_40_17" localSheetId="4">#REF!</definedName>
    <definedName name="_40_17">#REF!</definedName>
    <definedName name="_40_U" localSheetId="4">#REF!</definedName>
    <definedName name="_40_U">#REF!</definedName>
    <definedName name="_40_U_17" localSheetId="4">#REF!</definedName>
    <definedName name="_40_U_17">#REF!</definedName>
    <definedName name="_41" localSheetId="4">#REF!</definedName>
    <definedName name="_41">#REF!</definedName>
    <definedName name="_41_17" localSheetId="4">#REF!</definedName>
    <definedName name="_41_17">#REF!</definedName>
    <definedName name="_41_U" localSheetId="4">#REF!</definedName>
    <definedName name="_41_U">#REF!</definedName>
    <definedName name="_41_U_17" localSheetId="4">#REF!</definedName>
    <definedName name="_41_U_17">#REF!</definedName>
    <definedName name="_42" localSheetId="4">#REF!</definedName>
    <definedName name="_42">#REF!</definedName>
    <definedName name="_42_17" localSheetId="4">#REF!</definedName>
    <definedName name="_42_17">#REF!</definedName>
    <definedName name="_42_U" localSheetId="4">#REF!</definedName>
    <definedName name="_42_U">#REF!</definedName>
    <definedName name="_42_U_17" localSheetId="4">#REF!</definedName>
    <definedName name="_42_U_17">#REF!</definedName>
    <definedName name="_43" localSheetId="4">#REF!</definedName>
    <definedName name="_43">#REF!</definedName>
    <definedName name="_43_17" localSheetId="4">#REF!</definedName>
    <definedName name="_43_17">#REF!</definedName>
    <definedName name="_43_U" localSheetId="4">#REF!</definedName>
    <definedName name="_43_U">#REF!</definedName>
    <definedName name="_43_U_17" localSheetId="4">#REF!</definedName>
    <definedName name="_43_U_17">#REF!</definedName>
    <definedName name="_44" localSheetId="4">#REF!</definedName>
    <definedName name="_44">#REF!</definedName>
    <definedName name="_44_17" localSheetId="4">#REF!</definedName>
    <definedName name="_44_17">#REF!</definedName>
    <definedName name="_44_U" localSheetId="4">#REF!</definedName>
    <definedName name="_44_U">#REF!</definedName>
    <definedName name="_44_U_17" localSheetId="4">#REF!</definedName>
    <definedName name="_44_U_17">#REF!</definedName>
    <definedName name="_45" localSheetId="4">#REF!</definedName>
    <definedName name="_45">#REF!</definedName>
    <definedName name="_45_17" localSheetId="4">#REF!</definedName>
    <definedName name="_45_17">#REF!</definedName>
    <definedName name="_45_U" localSheetId="4">#REF!</definedName>
    <definedName name="_45_U">#REF!</definedName>
    <definedName name="_45_U_17" localSheetId="4">#REF!</definedName>
    <definedName name="_45_U_17">#REF!</definedName>
    <definedName name="_46" localSheetId="4">#REF!</definedName>
    <definedName name="_46">#REF!</definedName>
    <definedName name="_46_17" localSheetId="4">#REF!</definedName>
    <definedName name="_46_17">#REF!</definedName>
    <definedName name="_46_U" localSheetId="4">#REF!</definedName>
    <definedName name="_46_U">#REF!</definedName>
    <definedName name="_46_U_17" localSheetId="4">#REF!</definedName>
    <definedName name="_46_U_17">#REF!</definedName>
    <definedName name="_47" localSheetId="4">#REF!</definedName>
    <definedName name="_47">#REF!</definedName>
    <definedName name="_47_17" localSheetId="4">#REF!</definedName>
    <definedName name="_47_17">#REF!</definedName>
    <definedName name="_47_U" localSheetId="4">#REF!</definedName>
    <definedName name="_47_U">#REF!</definedName>
    <definedName name="_47_U_17" localSheetId="4">#REF!</definedName>
    <definedName name="_47_U_17">#REF!</definedName>
    <definedName name="_48" localSheetId="4">#REF!</definedName>
    <definedName name="_48">#REF!</definedName>
    <definedName name="_48_17" localSheetId="4">#REF!</definedName>
    <definedName name="_48_17">#REF!</definedName>
    <definedName name="_48_U" localSheetId="4">#REF!</definedName>
    <definedName name="_48_U">#REF!</definedName>
    <definedName name="_48_U_17" localSheetId="4">#REF!</definedName>
    <definedName name="_48_U_17">#REF!</definedName>
    <definedName name="_49" localSheetId="4">#REF!</definedName>
    <definedName name="_49">#REF!</definedName>
    <definedName name="_49_17" localSheetId="4">#REF!</definedName>
    <definedName name="_49_17">#REF!</definedName>
    <definedName name="_49_U" localSheetId="4">#REF!</definedName>
    <definedName name="_49_U">#REF!</definedName>
    <definedName name="_49_U_17" localSheetId="4">#REF!</definedName>
    <definedName name="_49_U_17">#REF!</definedName>
    <definedName name="_5" localSheetId="4">#REF!</definedName>
    <definedName name="_5">#REF!</definedName>
    <definedName name="_5_17" localSheetId="4">#REF!</definedName>
    <definedName name="_5_17">#REF!</definedName>
    <definedName name="_5_U" localSheetId="4">#REF!</definedName>
    <definedName name="_5_U">#REF!</definedName>
    <definedName name="_5_U_17" localSheetId="4">#REF!</definedName>
    <definedName name="_5_U_17">#REF!</definedName>
    <definedName name="_50" localSheetId="4">#REF!</definedName>
    <definedName name="_50">#REF!</definedName>
    <definedName name="_50_17" localSheetId="4">#REF!</definedName>
    <definedName name="_50_17">#REF!</definedName>
    <definedName name="_50_U" localSheetId="4">#REF!</definedName>
    <definedName name="_50_U">#REF!</definedName>
    <definedName name="_50_U_17" localSheetId="4">#REF!</definedName>
    <definedName name="_50_U_17">#REF!</definedName>
    <definedName name="_51" localSheetId="4">#REF!</definedName>
    <definedName name="_51">#REF!</definedName>
    <definedName name="_51_17" localSheetId="4">#REF!</definedName>
    <definedName name="_51_17">#REF!</definedName>
    <definedName name="_51_U" localSheetId="4">#REF!</definedName>
    <definedName name="_51_U">#REF!</definedName>
    <definedName name="_51_U_17" localSheetId="4">#REF!</definedName>
    <definedName name="_51_U_17">#REF!</definedName>
    <definedName name="_52" localSheetId="4">#REF!</definedName>
    <definedName name="_52">#REF!</definedName>
    <definedName name="_52_17" localSheetId="4">#REF!</definedName>
    <definedName name="_52_17">#REF!</definedName>
    <definedName name="_52_U" localSheetId="4">#REF!</definedName>
    <definedName name="_52_U">#REF!</definedName>
    <definedName name="_52_U_17" localSheetId="4">#REF!</definedName>
    <definedName name="_52_U_17">#REF!</definedName>
    <definedName name="_53" localSheetId="4">#REF!</definedName>
    <definedName name="_53">#REF!</definedName>
    <definedName name="_53_17" localSheetId="4">#REF!</definedName>
    <definedName name="_53_17">#REF!</definedName>
    <definedName name="_53_U" localSheetId="4">#REF!</definedName>
    <definedName name="_53_U">#REF!</definedName>
    <definedName name="_53_U_17" localSheetId="4">#REF!</definedName>
    <definedName name="_53_U_17">#REF!</definedName>
    <definedName name="_54" localSheetId="4">#REF!</definedName>
    <definedName name="_54">#REF!</definedName>
    <definedName name="_54_17" localSheetId="4">#REF!</definedName>
    <definedName name="_54_17">#REF!</definedName>
    <definedName name="_54_U" localSheetId="4">#REF!</definedName>
    <definedName name="_54_U">#REF!</definedName>
    <definedName name="_54_U_17" localSheetId="4">#REF!</definedName>
    <definedName name="_54_U_17">#REF!</definedName>
    <definedName name="_55" localSheetId="4">#REF!</definedName>
    <definedName name="_55">#REF!</definedName>
    <definedName name="_55_17" localSheetId="4">#REF!</definedName>
    <definedName name="_55_17">#REF!</definedName>
    <definedName name="_55_U" localSheetId="4">#REF!</definedName>
    <definedName name="_55_U">#REF!</definedName>
    <definedName name="_55_U_17" localSheetId="4">#REF!</definedName>
    <definedName name="_55_U_17">#REF!</definedName>
    <definedName name="_56" localSheetId="4">#REF!</definedName>
    <definedName name="_56">#REF!</definedName>
    <definedName name="_56_17" localSheetId="4">#REF!</definedName>
    <definedName name="_56_17">#REF!</definedName>
    <definedName name="_56_U" localSheetId="4">#REF!</definedName>
    <definedName name="_56_U">#REF!</definedName>
    <definedName name="_56_U_17" localSheetId="4">#REF!</definedName>
    <definedName name="_56_U_17">#REF!</definedName>
    <definedName name="_57" localSheetId="4">#REF!</definedName>
    <definedName name="_57">#REF!</definedName>
    <definedName name="_57_17" localSheetId="4">#REF!</definedName>
    <definedName name="_57_17">#REF!</definedName>
    <definedName name="_57_U" localSheetId="4">#REF!</definedName>
    <definedName name="_57_U">#REF!</definedName>
    <definedName name="_57_U_17" localSheetId="4">#REF!</definedName>
    <definedName name="_57_U_17">#REF!</definedName>
    <definedName name="_58" localSheetId="4">#REF!</definedName>
    <definedName name="_58">#REF!</definedName>
    <definedName name="_58_17" localSheetId="4">#REF!</definedName>
    <definedName name="_58_17">#REF!</definedName>
    <definedName name="_58_U" localSheetId="4">#REF!</definedName>
    <definedName name="_58_U">#REF!</definedName>
    <definedName name="_58_U_17" localSheetId="4">#REF!</definedName>
    <definedName name="_58_U_17">#REF!</definedName>
    <definedName name="_59" localSheetId="4">#REF!</definedName>
    <definedName name="_59">#REF!</definedName>
    <definedName name="_59_17" localSheetId="4">#REF!</definedName>
    <definedName name="_59_17">#REF!</definedName>
    <definedName name="_59_U" localSheetId="4">#REF!</definedName>
    <definedName name="_59_U">#REF!</definedName>
    <definedName name="_59_U_17" localSheetId="4">#REF!</definedName>
    <definedName name="_59_U_17">#REF!</definedName>
    <definedName name="_6" localSheetId="4">#REF!</definedName>
    <definedName name="_6">#REF!</definedName>
    <definedName name="_6_17" localSheetId="4">#REF!</definedName>
    <definedName name="_6_17">#REF!</definedName>
    <definedName name="_6_U" localSheetId="4">#REF!</definedName>
    <definedName name="_6_U">#REF!</definedName>
    <definedName name="_6_U_17" localSheetId="4">#REF!</definedName>
    <definedName name="_6_U_17">#REF!</definedName>
    <definedName name="_60" localSheetId="4">#REF!</definedName>
    <definedName name="_60">#REF!</definedName>
    <definedName name="_60_17" localSheetId="4">#REF!</definedName>
    <definedName name="_60_17">#REF!</definedName>
    <definedName name="_60_U" localSheetId="4">#REF!</definedName>
    <definedName name="_60_U">#REF!</definedName>
    <definedName name="_60_U_17" localSheetId="4">#REF!</definedName>
    <definedName name="_60_U_17">#REF!</definedName>
    <definedName name="_61" localSheetId="4">#REF!</definedName>
    <definedName name="_61">#REF!</definedName>
    <definedName name="_61_17" localSheetId="4">#REF!</definedName>
    <definedName name="_61_17">#REF!</definedName>
    <definedName name="_61_U" localSheetId="4">#REF!</definedName>
    <definedName name="_61_U">#REF!</definedName>
    <definedName name="_61_U_17" localSheetId="4">#REF!</definedName>
    <definedName name="_61_U_17">#REF!</definedName>
    <definedName name="_62" localSheetId="4">#REF!</definedName>
    <definedName name="_62">#REF!</definedName>
    <definedName name="_62_17" localSheetId="4">#REF!</definedName>
    <definedName name="_62_17">#REF!</definedName>
    <definedName name="_62_U" localSheetId="4">#REF!</definedName>
    <definedName name="_62_U">#REF!</definedName>
    <definedName name="_62_U_17" localSheetId="4">#REF!</definedName>
    <definedName name="_62_U_17">#REF!</definedName>
    <definedName name="_63" localSheetId="4">#REF!</definedName>
    <definedName name="_63">#REF!</definedName>
    <definedName name="_63_17" localSheetId="4">#REF!</definedName>
    <definedName name="_63_17">#REF!</definedName>
    <definedName name="_63_U" localSheetId="4">#REF!</definedName>
    <definedName name="_63_U">#REF!</definedName>
    <definedName name="_63_U_17" localSheetId="4">#REF!</definedName>
    <definedName name="_63_U_17">#REF!</definedName>
    <definedName name="_64" localSheetId="4">#REF!</definedName>
    <definedName name="_64">#REF!</definedName>
    <definedName name="_64_17" localSheetId="4">#REF!</definedName>
    <definedName name="_64_17">#REF!</definedName>
    <definedName name="_64_U" localSheetId="4">#REF!</definedName>
    <definedName name="_64_U">#REF!</definedName>
    <definedName name="_64_U_17" localSheetId="4">#REF!</definedName>
    <definedName name="_64_U_17">#REF!</definedName>
    <definedName name="_7" localSheetId="4">#REF!</definedName>
    <definedName name="_7">#REF!</definedName>
    <definedName name="_7_17" localSheetId="4">#REF!</definedName>
    <definedName name="_7_17">#REF!</definedName>
    <definedName name="_7_U" localSheetId="4">#REF!</definedName>
    <definedName name="_7_U">#REF!</definedName>
    <definedName name="_7_U_17" localSheetId="4">#REF!</definedName>
    <definedName name="_7_U_17">#REF!</definedName>
    <definedName name="_8" localSheetId="4">#REF!</definedName>
    <definedName name="_8">#REF!</definedName>
    <definedName name="_8_17" localSheetId="4">#REF!</definedName>
    <definedName name="_8_17">#REF!</definedName>
    <definedName name="_8_U" localSheetId="4">#REF!</definedName>
    <definedName name="_8_U">#REF!</definedName>
    <definedName name="_8_U_17" localSheetId="4">#REF!</definedName>
    <definedName name="_8_U_17">#REF!</definedName>
    <definedName name="_9" localSheetId="4">#REF!</definedName>
    <definedName name="_9">#REF!</definedName>
    <definedName name="_9_17" localSheetId="4">#REF!</definedName>
    <definedName name="_9_17">#REF!</definedName>
    <definedName name="_9_U" localSheetId="4">#REF!</definedName>
    <definedName name="_9_U">#REF!</definedName>
    <definedName name="_9_U_17" localSheetId="4">#REF!</definedName>
    <definedName name="_9_U_17">#REF!</definedName>
    <definedName name="_bod1" localSheetId="4">#REF!</definedName>
    <definedName name="_bod1" localSheetId="10">#REF!</definedName>
    <definedName name="_bod1">#REF!</definedName>
    <definedName name="_ko1" localSheetId="4">'[1]01'!#REF!</definedName>
    <definedName name="_ko1">'[1]01'!#REF!</definedName>
    <definedName name="_ko15" localSheetId="4">'[1]15'!#REF!</definedName>
    <definedName name="_ko15">'[1]15'!#REF!</definedName>
    <definedName name="_ko16" localSheetId="4">'[1]16'!#REF!</definedName>
    <definedName name="_ko16">'[1]16'!#REF!</definedName>
    <definedName name="_ko19" localSheetId="4">'[1]19'!#REF!</definedName>
    <definedName name="_ko19">'[1]19'!#REF!</definedName>
    <definedName name="_ko2" localSheetId="4">'[1]02'!#REF!</definedName>
    <definedName name="_ko2">'[1]02'!#REF!</definedName>
    <definedName name="_ko21" localSheetId="4">'[1]21'!#REF!</definedName>
    <definedName name="_ko21">'[1]21'!#REF!</definedName>
    <definedName name="_ko22" localSheetId="4">'[1]22'!#REF!</definedName>
    <definedName name="_ko22">'[1]22'!#REF!</definedName>
    <definedName name="_ko23" localSheetId="4">'[1]23'!#REF!</definedName>
    <definedName name="_ko23">'[1]23'!#REF!</definedName>
    <definedName name="_ko24" localSheetId="4">'[1]24'!#REF!</definedName>
    <definedName name="_ko24">'[1]24'!#REF!</definedName>
    <definedName name="_ko26" localSheetId="4">'[1]26'!#REF!</definedName>
    <definedName name="_ko26">'[1]26'!#REF!</definedName>
    <definedName name="_ko3" localSheetId="4">'[1]03'!#REF!</definedName>
    <definedName name="_ko3">'[1]03'!#REF!</definedName>
    <definedName name="_ko35" localSheetId="4">'[1]35'!#REF!</definedName>
    <definedName name="_ko35">'[1]35'!#REF!</definedName>
    <definedName name="_ko39" localSheetId="4">'[1]39'!#REF!</definedName>
    <definedName name="_ko39">'[1]39'!#REF!</definedName>
    <definedName name="_ko40" localSheetId="4">'[1]40'!#REF!</definedName>
    <definedName name="_ko40">'[1]40'!#REF!</definedName>
    <definedName name="_ko6" localSheetId="4">#REF!</definedName>
    <definedName name="_ko6" localSheetId="10">#REF!</definedName>
    <definedName name="_ko6">#REF!</definedName>
    <definedName name="_ko7" localSheetId="4">'[1]07'!#REF!</definedName>
    <definedName name="_ko7" localSheetId="10">'[1]07'!#REF!</definedName>
    <definedName name="_ko7">'[1]07'!#REF!</definedName>
    <definedName name="_Order1" hidden="1">255</definedName>
    <definedName name="_RR131" localSheetId="4">#REF!</definedName>
    <definedName name="_RR131" localSheetId="10">#REF!</definedName>
    <definedName name="_RR131">#REF!</definedName>
    <definedName name="_Toc100116517" localSheetId="2">'M.4.1._ELE'!#REF!</definedName>
    <definedName name="a" localSheetId="4">#REF!</definedName>
    <definedName name="a">#REF!</definedName>
    <definedName name="aaa" localSheetId="4">#REF!</definedName>
    <definedName name="aaa">#REF!</definedName>
    <definedName name="aaaa" localSheetId="4">#REF!</definedName>
    <definedName name="aaaa">#REF!</definedName>
    <definedName name="aaaaaaaaaaa" localSheetId="4">#REF!</definedName>
    <definedName name="aaaaaaaaaaa">#REF!</definedName>
    <definedName name="ANEX_I" localSheetId="4">#REF!</definedName>
    <definedName name="ANEX_I">#REF!</definedName>
    <definedName name="ANEX_II" localSheetId="4">#REF!</definedName>
    <definedName name="ANEX_II">#REF!</definedName>
    <definedName name="Arm_beton" localSheetId="10">#REF!</definedName>
    <definedName name="Arm_beton">#REF!</definedName>
    <definedName name="Armiracki" localSheetId="4">#REF!</definedName>
    <definedName name="Armiracki" localSheetId="10">#REF!</definedName>
    <definedName name="Armiracki">#REF!</definedName>
    <definedName name="ASDF" localSheetId="4">#REF!</definedName>
    <definedName name="ASDF">#REF!</definedName>
    <definedName name="ASDFASDF" localSheetId="4">#REF!</definedName>
    <definedName name="ASDFASDF">#REF!</definedName>
    <definedName name="AUTOR" localSheetId="4">#REF!</definedName>
    <definedName name="AUTOR">#REF!</definedName>
    <definedName name="AVANS_ISPL" localSheetId="4">#REF!</definedName>
    <definedName name="AVANS_ISPL">#REF!</definedName>
    <definedName name="Betonski" localSheetId="4">#REF!</definedName>
    <definedName name="Betonski" localSheetId="10">#REF!</definedName>
    <definedName name="Betonski">#REF!</definedName>
    <definedName name="BOD" localSheetId="4">#REF!</definedName>
    <definedName name="BOD" localSheetId="10">#REF!</definedName>
    <definedName name="BOD" localSheetId="2">'M.4.1._ELE'!#REF!</definedName>
    <definedName name="BOD">#REF!</definedName>
    <definedName name="BODIC" localSheetId="4">#REF!</definedName>
    <definedName name="BODIC" localSheetId="10">#REF!</definedName>
    <definedName name="BODIC" localSheetId="2">'M.4.1._ELE'!#REF!</definedName>
    <definedName name="BODIC">#REF!</definedName>
    <definedName name="BORDURA" localSheetId="4">#REF!</definedName>
    <definedName name="BORDURA">#REF!</definedName>
    <definedName name="BORDURA_1" localSheetId="4">#REF!</definedName>
    <definedName name="BORDURA_1">#REF!</definedName>
    <definedName name="BORDURA_17" localSheetId="4">#REF!</definedName>
    <definedName name="BORDURA_17">#REF!</definedName>
    <definedName name="BR_STR_1" localSheetId="4">#REF!</definedName>
    <definedName name="BR_STR_1">#REF!</definedName>
    <definedName name="BR_STR_2" localSheetId="4">#REF!</definedName>
    <definedName name="BR_STR_2">#REF!</definedName>
    <definedName name="BROJ_KUCA" localSheetId="4">#REF!</definedName>
    <definedName name="BROJ_KUCA">#REF!</definedName>
    <definedName name="BROJ_LISTOVA" localSheetId="4">#REF!</definedName>
    <definedName name="BROJ_LISTOVA">#REF!</definedName>
    <definedName name="BROJ_SIT" localSheetId="4">#REF!</definedName>
    <definedName name="BROJ_SIT">#REF!</definedName>
    <definedName name="COPY_8" localSheetId="4">#REF!</definedName>
    <definedName name="COPY_8">#REF!</definedName>
    <definedName name="COPY_8_17" localSheetId="4">#REF!</definedName>
    <definedName name="COPY_8_17">#REF!</definedName>
    <definedName name="_xlnm.Criteria" localSheetId="4">#REF!</definedName>
    <definedName name="_xlnm.Criteria">#REF!</definedName>
    <definedName name="DAT_SIT" localSheetId="4">#REF!</definedName>
    <definedName name="DAT_SIT">#REF!</definedName>
    <definedName name="DATOTEKA" localSheetId="4">#REF!</definedName>
    <definedName name="DATOTEKA">#REF!</definedName>
    <definedName name="DATUM_DANAS" localSheetId="4">#REF!</definedName>
    <definedName name="DATUM_DANAS">#REF!</definedName>
    <definedName name="DIREKTOR" localSheetId="4">#REF!</definedName>
    <definedName name="DIREKTOR">#REF!</definedName>
    <definedName name="DODAVANJE" localSheetId="4">#REF!</definedName>
    <definedName name="DODAVANJE">#REF!</definedName>
    <definedName name="DODAVANJE_17" localSheetId="4">#REF!</definedName>
    <definedName name="DODAVANJE_17">#REF!</definedName>
    <definedName name="DOP_UGOV" localSheetId="4">#REF!</definedName>
    <definedName name="DOP_UGOV">#REF!</definedName>
    <definedName name="DOPUNSKI_UGOVOR" localSheetId="4">#REF!</definedName>
    <definedName name="DOPUNSKI_UGOVOR">#REF!</definedName>
    <definedName name="DOPUNSKI_UGOVOR_17" localSheetId="4">#REF!</definedName>
    <definedName name="DOPUNSKI_UGOVOR_17">#REF!</definedName>
    <definedName name="dtce" localSheetId="4">#REF!</definedName>
    <definedName name="dtce" localSheetId="10">#REF!</definedName>
    <definedName name="dtce">#REF!</definedName>
    <definedName name="dwqd" localSheetId="4">#REF!</definedName>
    <definedName name="dwqd" localSheetId="10">#REF!</definedName>
    <definedName name="dwqd" localSheetId="2">#REF!</definedName>
    <definedName name="dwqd">#REF!</definedName>
    <definedName name="ESTER" localSheetId="4">#REF!</definedName>
    <definedName name="ESTER">#REF!</definedName>
    <definedName name="Excel_BuiltIn_Criteria" localSheetId="4">#REF!</definedName>
    <definedName name="Excel_BuiltIn_Criteria">#REF!</definedName>
    <definedName name="Excel_BuiltIn_Criteria_1" localSheetId="4">#REF!</definedName>
    <definedName name="Excel_BuiltIn_Criteria_1">#REF!</definedName>
    <definedName name="Excel_BuiltIn_Extract" localSheetId="4">#REF!</definedName>
    <definedName name="Excel_BuiltIn_Extract">#REF!</definedName>
    <definedName name="Excel_BuiltIn_Extract_1" localSheetId="4">#REF!</definedName>
    <definedName name="Excel_BuiltIn_Extract_1">#REF!</definedName>
    <definedName name="Excel_BuiltIn_Print_Area_1" localSheetId="4">#REF!</definedName>
    <definedName name="Excel_BuiltIn_Print_Area_1" localSheetId="10">#REF!</definedName>
    <definedName name="Excel_BuiltIn_Print_Area_1" localSheetId="2">#REF!</definedName>
    <definedName name="Excel_BuiltIn_Print_Area_1">#REF!</definedName>
    <definedName name="Excel_BuiltIn_Print_Area_1___1" localSheetId="4">#REF!</definedName>
    <definedName name="Excel_BuiltIn_Print_Area_1___1" localSheetId="10">#REF!</definedName>
    <definedName name="Excel_BuiltIn_Print_Area_1___1" localSheetId="2">#REF!</definedName>
    <definedName name="Excel_BuiltIn_Print_Area_1___1">#REF!</definedName>
    <definedName name="Excel_BuiltIn_Print_Area_9">"$"</definedName>
    <definedName name="Excel_BuiltIn_Print_Titles_1" localSheetId="4">#REF!</definedName>
    <definedName name="Excel_BuiltIn_Print_Titles_1" localSheetId="10">#REF!</definedName>
    <definedName name="Excel_BuiltIn_Print_Titles_1" localSheetId="2">#REF!</definedName>
    <definedName name="Excel_BuiltIn_Print_Titles_1">#REF!</definedName>
    <definedName name="Excel_BuiltIn_Print_Titles_1___1" localSheetId="4">#REF!</definedName>
    <definedName name="Excel_BuiltIn_Print_Titles_1___1" localSheetId="10">#REF!</definedName>
    <definedName name="Excel_BuiltIn_Print_Titles_1___1" localSheetId="2">#REF!</definedName>
    <definedName name="Excel_BuiltIn_Print_Titles_1___1">#REF!</definedName>
    <definedName name="Excel_BuiltIn_Print_Titles_2" localSheetId="4">#REF!</definedName>
    <definedName name="Excel_BuiltIn_Print_Titles_2" localSheetId="10">#REF!</definedName>
    <definedName name="Excel_BuiltIn_Print_Titles_2" localSheetId="2">#REF!</definedName>
    <definedName name="Excel_BuiltIn_Print_Titles_2">#REF!</definedName>
    <definedName name="Excel_BuiltIn_Print_Titles_3" localSheetId="4">#REF!</definedName>
    <definedName name="Excel_BuiltIn_Print_Titles_3" localSheetId="10">#REF!</definedName>
    <definedName name="Excel_BuiltIn_Print_Titles_3" localSheetId="2">#REF!</definedName>
    <definedName name="Excel_BuiltIn_Print_Titles_3">#REF!</definedName>
    <definedName name="Excel_BuiltIn_Print_Titles_4" localSheetId="4">#REF!</definedName>
    <definedName name="Excel_BuiltIn_Print_Titles_4" localSheetId="10">#REF!</definedName>
    <definedName name="Excel_BuiltIn_Print_Titles_4" localSheetId="2">#REF!</definedName>
    <definedName name="Excel_BuiltIn_Print_Titles_4">#REF!</definedName>
    <definedName name="Excel_BuiltIn_Print_Titles_5" localSheetId="4">#REF!</definedName>
    <definedName name="Excel_BuiltIn_Print_Titles_5" localSheetId="10">#REF!</definedName>
    <definedName name="Excel_BuiltIn_Print_Titles_5" localSheetId="2">#REF!</definedName>
    <definedName name="Excel_BuiltIn_Print_Titles_5">#REF!</definedName>
    <definedName name="Excel_BuiltIn_Print_Titles_6" localSheetId="4">#REF!</definedName>
    <definedName name="Excel_BuiltIn_Print_Titles_6" localSheetId="10">#REF!</definedName>
    <definedName name="Excel_BuiltIn_Print_Titles_6" localSheetId="2">#REF!</definedName>
    <definedName name="Excel_BuiltIn_Print_Titles_6">#REF!</definedName>
    <definedName name="Excel_BuiltIn_Print_Titles_6___6" localSheetId="4">#REF!</definedName>
    <definedName name="Excel_BuiltIn_Print_Titles_6___6" localSheetId="10">#REF!</definedName>
    <definedName name="Excel_BuiltIn_Print_Titles_6___6" localSheetId="2">#REF!</definedName>
    <definedName name="Excel_BuiltIn_Print_Titles_6___6">#REF!</definedName>
    <definedName name="Excel_BuiltIn_Print_Titles_7">"$"</definedName>
    <definedName name="Excel_BuiltIn_Print_Titles_8" localSheetId="4">#REF!</definedName>
    <definedName name="Excel_BuiltIn_Print_Titles_8" localSheetId="10">#REF!</definedName>
    <definedName name="Excel_BuiltIn_Print_Titles_8" localSheetId="2">#REF!</definedName>
    <definedName name="Excel_BuiltIn_Print_Titles_8">#REF!</definedName>
    <definedName name="Excel_BuiltIn_Print_Titles_9">"$"</definedName>
    <definedName name="_xlnm.Extract" localSheetId="4">#REF!</definedName>
    <definedName name="_xlnm.Extract">#REF!</definedName>
    <definedName name="GLAVNI" localSheetId="4">#REF!</definedName>
    <definedName name="GLAVNI">#REF!</definedName>
    <definedName name="GOD_POC" localSheetId="4">#REF!</definedName>
    <definedName name="GOD_POC">#REF!</definedName>
    <definedName name="GOD_SIT" localSheetId="4">#REF!</definedName>
    <definedName name="GOD_SIT">#REF!</definedName>
    <definedName name="h" localSheetId="4">#REF!</definedName>
    <definedName name="h">#REF!</definedName>
    <definedName name="I" localSheetId="4">#REF!</definedName>
    <definedName name="I">#REF!</definedName>
    <definedName name="II" localSheetId="4">#REF!</definedName>
    <definedName name="II">#REF!</definedName>
    <definedName name="III" localSheetId="4">#REF!</definedName>
    <definedName name="III">#REF!</definedName>
    <definedName name="IME_DAT" localSheetId="4">#REF!</definedName>
    <definedName name="IME_DAT">#REF!</definedName>
    <definedName name="IME_DAT_17" localSheetId="4">#REF!</definedName>
    <definedName name="IME_DAT_17">#REF!</definedName>
    <definedName name="INVESTITOR" localSheetId="4">#REF!</definedName>
    <definedName name="INVESTITOR">#REF!</definedName>
    <definedName name="ISPIS" localSheetId="4">#REF!</definedName>
    <definedName name="ISPIS">#REF!</definedName>
    <definedName name="ISPIS_17" localSheetId="4">#REF!</definedName>
    <definedName name="ISPIS_17">#REF!</definedName>
    <definedName name="ISPIS_18" localSheetId="4">#REF!</definedName>
    <definedName name="ISPIS_18">#REF!</definedName>
    <definedName name="IV" localSheetId="4">#REF!</definedName>
    <definedName name="IV">#REF!</definedName>
    <definedName name="IX" localSheetId="4">#REF!</definedName>
    <definedName name="IX">#REF!</definedName>
    <definedName name="Izolateri" localSheetId="4">#REF!</definedName>
    <definedName name="Izolateri" localSheetId="10">#REF!</definedName>
    <definedName name="Izolateri">#REF!</definedName>
    <definedName name="IZVODITELJ" localSheetId="4">#REF!</definedName>
    <definedName name="IZVODITELJ">#REF!</definedName>
    <definedName name="keramičarski" localSheetId="4">#REF!</definedName>
    <definedName name="keramičarski">#REF!</definedName>
    <definedName name="kk_1">[2]POMOĆNI!$B$76</definedName>
    <definedName name="kk1i">[2]POMOĆNI!$B$64</definedName>
    <definedName name="kk1p">[2]POMOĆNI!$B$58</definedName>
    <definedName name="kk1v">[2]POMOĆNI!$L$57</definedName>
    <definedName name="kk2i">[2]POMOĆNI!$B$65</definedName>
    <definedName name="kk2p">[2]POMOĆNI!$B$59</definedName>
    <definedName name="kk2v">[2]POMOĆNI!$L$58</definedName>
    <definedName name="kk3i">[2]POMOĆNI!$B$66</definedName>
    <definedName name="kk3p">[2]POMOĆNI!$B$60</definedName>
    <definedName name="kk3v">[2]POMOĆNI!$L$59</definedName>
    <definedName name="kk4i">[2]POMOĆNI!$B$67</definedName>
    <definedName name="kk4p">[2]POMOĆNI!$B$61</definedName>
    <definedName name="kk4v">[2]POMOĆNI!$L$60</definedName>
    <definedName name="kk5i">[2]POMOĆNI!$B$68</definedName>
    <definedName name="kk5p">[2]POMOĆNI!$B$62</definedName>
    <definedName name="kk5v">[2]POMOĆNI!$L$61</definedName>
    <definedName name="kk6i">[2]POMOĆNI!$B$69</definedName>
    <definedName name="kk6p">[2]POMOĆNI!$B$63</definedName>
    <definedName name="kk6v">[2]POMOĆNI!$L$62</definedName>
    <definedName name="KLASA" localSheetId="4">#REF!</definedName>
    <definedName name="KLASA">#REF!</definedName>
    <definedName name="kmc" localSheetId="4">#REF!</definedName>
    <definedName name="kmc" localSheetId="10">#REF!</definedName>
    <definedName name="kmc">#REF!</definedName>
    <definedName name="kod" localSheetId="4">#REF!</definedName>
    <definedName name="kod" localSheetId="10">#REF!</definedName>
    <definedName name="kod" localSheetId="2">#REF!</definedName>
    <definedName name="kod">#REF!</definedName>
    <definedName name="koef" localSheetId="4">#REF!</definedName>
    <definedName name="koef" localSheetId="10">#REF!</definedName>
    <definedName name="koef">#REF!</definedName>
    <definedName name="KRAJ" localSheetId="4">#REF!</definedName>
    <definedName name="KRAJ">#REF!</definedName>
    <definedName name="KRAJ_17" localSheetId="4">#REF!</definedName>
    <definedName name="KRAJ_17">#REF!</definedName>
    <definedName name="krov">[2]POMOĆNI!$B$56:$B$69</definedName>
    <definedName name="krov_1">[2]POMOĆNI!$L$56:$L$62</definedName>
    <definedName name="krov_2">[2]POMOĆNI!$B$76:$B$77</definedName>
    <definedName name="KROVOPOKRIVACKI" localSheetId="4">#REF!</definedName>
    <definedName name="KROVOPOKRIVACKI">#REF!</definedName>
    <definedName name="KUCE_U_OBRADI" localSheetId="4">#REF!</definedName>
    <definedName name="KUCE_U_OBRADI">#REF!</definedName>
    <definedName name="labellla" localSheetId="4">#REF!</definedName>
    <definedName name="labellla" localSheetId="10">#REF!</definedName>
    <definedName name="labellla" localSheetId="2">#REF!</definedName>
    <definedName name="labellla">#REF!</definedName>
    <definedName name="mc" localSheetId="4">#REF!</definedName>
    <definedName name="mc" localSheetId="10">#REF!</definedName>
    <definedName name="mc">#REF!</definedName>
    <definedName name="mcme" localSheetId="4">#REF!</definedName>
    <definedName name="mcme" localSheetId="10">#REF!</definedName>
    <definedName name="mcme">#REF!</definedName>
    <definedName name="mcmf" localSheetId="4">#REF!</definedName>
    <definedName name="mcmf" localSheetId="10">#REF!</definedName>
    <definedName name="mcmf">#REF!</definedName>
    <definedName name="mcml" localSheetId="4">#REF!</definedName>
    <definedName name="mcml" localSheetId="10">#REF!</definedName>
    <definedName name="mcml">#REF!</definedName>
    <definedName name="me" localSheetId="4">#REF!</definedName>
    <definedName name="me" localSheetId="10">#REF!</definedName>
    <definedName name="me">#REF!</definedName>
    <definedName name="mf" localSheetId="4">#REF!</definedName>
    <definedName name="mf" localSheetId="10">#REF!</definedName>
    <definedName name="mf">#REF!</definedName>
    <definedName name="MJES_BROJ" localSheetId="4">#REF!</definedName>
    <definedName name="MJES_BROJ">#REF!</definedName>
    <definedName name="MJES_POC" localSheetId="4">#REF!</definedName>
    <definedName name="MJES_POC">#REF!</definedName>
    <definedName name="MJES_REAL" localSheetId="4">#REF!</definedName>
    <definedName name="MJES_REAL">#REF!</definedName>
    <definedName name="MJES_SIT" localSheetId="4">#REF!</definedName>
    <definedName name="MJES_SIT">#REF!</definedName>
    <definedName name="MJES_ZA_OBR" localSheetId="4">#REF!</definedName>
    <definedName name="MJES_ZA_OBR">#REF!</definedName>
    <definedName name="MJESTO" localSheetId="4">#REF!</definedName>
    <definedName name="MJESTO">#REF!</definedName>
    <definedName name="ml" localSheetId="4">#REF!</definedName>
    <definedName name="ml" localSheetId="10">#REF!</definedName>
    <definedName name="ml">#REF!</definedName>
    <definedName name="N_DODAVANJE" localSheetId="4">#REF!</definedName>
    <definedName name="N_DODAVANJE">#REF!</definedName>
    <definedName name="N_ISPIS" localSheetId="4">#REF!</definedName>
    <definedName name="N_ISPIS">#REF!</definedName>
    <definedName name="N_ISPIS_N" localSheetId="4">#REF!</definedName>
    <definedName name="N_ISPIS_N">#REF!</definedName>
    <definedName name="N_ISPIS_N_17" localSheetId="4">#REF!</definedName>
    <definedName name="N_ISPIS_N_17">#REF!</definedName>
    <definedName name="N_PREGLED" localSheetId="4">#REF!</definedName>
    <definedName name="N_PREGLED">#REF!</definedName>
    <definedName name="N_PREGLED_N" localSheetId="4">#REF!</definedName>
    <definedName name="N_PREGLED_N">#REF!</definedName>
    <definedName name="N_PREGLED_N_17" localSheetId="4">#REF!</definedName>
    <definedName name="N_PREGLED_N_17">#REF!</definedName>
    <definedName name="N_SPREMANJE" localSheetId="4">#REF!</definedName>
    <definedName name="N_SPREMANJE">#REF!</definedName>
    <definedName name="N_SPREMANJE_N" localSheetId="4">#REF!</definedName>
    <definedName name="N_SPREMANJE_N">#REF!</definedName>
    <definedName name="N_SPREMANJE_N_17" localSheetId="4">#REF!</definedName>
    <definedName name="N_SPREMANJE_N_17">#REF!</definedName>
    <definedName name="N_UNOS" localSheetId="4">#REF!</definedName>
    <definedName name="N_UNOS">#REF!</definedName>
    <definedName name="N_UNOS_N" localSheetId="4">#REF!</definedName>
    <definedName name="N_UNOS_N">#REF!</definedName>
    <definedName name="NADZOR" localSheetId="4">#REF!</definedName>
    <definedName name="NADZOR">#REF!</definedName>
    <definedName name="NAP_DODAVANJE" localSheetId="4">#REF!</definedName>
    <definedName name="NAP_DODAVANJE">#REF!</definedName>
    <definedName name="NAP_DODAVANJE_17" localSheetId="4">#REF!</definedName>
    <definedName name="NAP_DODAVANJE_17">#REF!</definedName>
    <definedName name="NAP_ISPIS" localSheetId="4">#REF!</definedName>
    <definedName name="NAP_ISPIS">#REF!</definedName>
    <definedName name="NAP_ISPIS_17" localSheetId="4">#REF!</definedName>
    <definedName name="NAP_ISPIS_17">#REF!</definedName>
    <definedName name="NAP_PREGLED" localSheetId="4">#REF!</definedName>
    <definedName name="NAP_PREGLED">#REF!</definedName>
    <definedName name="NAP_PREGLED_17" localSheetId="4">#REF!</definedName>
    <definedName name="NAP_PREGLED_17">#REF!</definedName>
    <definedName name="NAP_SPREMANJE" localSheetId="4">#REF!</definedName>
    <definedName name="NAP_SPREMANJE">#REF!</definedName>
    <definedName name="NAP_SPREMANJE_17" localSheetId="4">#REF!</definedName>
    <definedName name="NAP_SPREMANJE_17">#REF!</definedName>
    <definedName name="NAP_UNOS" localSheetId="4">#REF!</definedName>
    <definedName name="NAP_UNOS">#REF!</definedName>
    <definedName name="NAP_UNOS_17" localSheetId="4">#REF!</definedName>
    <definedName name="NAP_UNOS_17">#REF!</definedName>
    <definedName name="NAPUTAK" localSheetId="4">#REF!</definedName>
    <definedName name="NAPUTAK">#REF!</definedName>
    <definedName name="NASLOVNICA" localSheetId="4">#REF!</definedName>
    <definedName name="NASLOVNICA">#REF!</definedName>
    <definedName name="NOVOIME" localSheetId="4">#REF!</definedName>
    <definedName name="NOVOIME">#REF!</definedName>
    <definedName name="OBJEKT" localSheetId="4">#REF!</definedName>
    <definedName name="OBJEKT">#REF!</definedName>
    <definedName name="OBRACUN" localSheetId="4">#REF!</definedName>
    <definedName name="OBRACUN">#REF!</definedName>
    <definedName name="OBRADIO" localSheetId="4">#REF!</definedName>
    <definedName name="OBRADIO">#REF!</definedName>
    <definedName name="ODG_2" localSheetId="4">#REF!</definedName>
    <definedName name="ODG_2">#REF!</definedName>
    <definedName name="ODGOVOR_1" localSheetId="4">#REF!</definedName>
    <definedName name="ODGOVOR_1">#REF!</definedName>
    <definedName name="ODGOVOR_2" localSheetId="4">#REF!</definedName>
    <definedName name="ODGOVOR_2">#REF!</definedName>
    <definedName name="ODGOVOR_3" localSheetId="4">#REF!</definedName>
    <definedName name="ODGOVOR_3">#REF!</definedName>
    <definedName name="ODGOVOR_4" localSheetId="4">#REF!</definedName>
    <definedName name="ODGOVOR_4">#REF!</definedName>
    <definedName name="OKON_SIT" localSheetId="4">#REF!</definedName>
    <definedName name="OKON_SIT">#REF!</definedName>
    <definedName name="OKON_SIT_17" localSheetId="4">#REF!</definedName>
    <definedName name="OKON_SIT_17">#REF!</definedName>
    <definedName name="OKON_SIT_I" localSheetId="4">#REF!</definedName>
    <definedName name="OKON_SIT_I">#REF!</definedName>
    <definedName name="OKON_SIT_I_17" localSheetId="4">#REF!</definedName>
    <definedName name="OKON_SIT_I_17">#REF!</definedName>
    <definedName name="OPCINA" localSheetId="4">#REF!</definedName>
    <definedName name="OPCINA">#REF!</definedName>
    <definedName name="ope_evid" localSheetId="4">#REF!</definedName>
    <definedName name="ope_evid">#REF!</definedName>
    <definedName name="OSNOV_POD" localSheetId="4">#REF!</definedName>
    <definedName name="OSNOV_POD">#REF!</definedName>
    <definedName name="OSNOV_POD_17" localSheetId="4">#REF!</definedName>
    <definedName name="OSNOV_POD_17">#REF!</definedName>
    <definedName name="OSNOVNI_PODATCI" localSheetId="4">#REF!</definedName>
    <definedName name="OSNOVNI_PODATCI">#REF!</definedName>
    <definedName name="Pero" localSheetId="10">'[3]1.  ZEMLJANI'!$A$3:$H$28</definedName>
    <definedName name="Pero">'[4]1.  ZEMLJANI'!$A$3:$H$28</definedName>
    <definedName name="PODACI" localSheetId="4">#REF!</definedName>
    <definedName name="PODACI" localSheetId="10">#REF!</definedName>
    <definedName name="PODACI">#REF!</definedName>
    <definedName name="PODACI_MA" localSheetId="4">#REF!</definedName>
    <definedName name="PODACI_MA" localSheetId="10">#REF!</definedName>
    <definedName name="PODACI_MA">#REF!</definedName>
    <definedName name="PODACIGA" localSheetId="4">#REF!</definedName>
    <definedName name="PODACIGA" localSheetId="10">#REF!</definedName>
    <definedName name="PODACIGA">#REF!</definedName>
    <definedName name="PODACIRA" localSheetId="4">#REF!</definedName>
    <definedName name="PODACIRA" localSheetId="10">#REF!</definedName>
    <definedName name="PODACIRA">#REF!</definedName>
    <definedName name="PODRUCJE" localSheetId="4">#REF!</definedName>
    <definedName name="PODRUCJE">#REF!</definedName>
    <definedName name="PREDH_SIT" localSheetId="4">#REF!</definedName>
    <definedName name="PREDH_SIT">#REF!</definedName>
    <definedName name="PREGLED" localSheetId="4">#REF!</definedName>
    <definedName name="PREGLED">#REF!</definedName>
    <definedName name="PREGLED_17" localSheetId="4">#REF!</definedName>
    <definedName name="PREGLED_17">#REF!</definedName>
    <definedName name="_xlnm.Print_Area" localSheetId="3">'2 skela'!$A$1:$F$28</definedName>
    <definedName name="_xlnm.Print_Area" localSheetId="4">'3_zemljani'!$A$1:$F$34</definedName>
    <definedName name="_xlnm.Print_Area" localSheetId="5">'4 zidarski radovi'!$A$1:$G$94</definedName>
    <definedName name="_xlnm.Print_Area" localSheetId="6">'5 betonski radovi'!$A$1:$F$71</definedName>
    <definedName name="_xlnm.Print_Area" localSheetId="7">'6 tesarski radovi'!$A$1:$F$34</definedName>
    <definedName name="_xlnm.Print_Area" localSheetId="8">'7 metalna konstrukcija'!$A$1:$F$34</definedName>
    <definedName name="_xlnm.Print_Area" localSheetId="9">'8 izolaterski radovi'!$A$1:$F$66</definedName>
    <definedName name="_xlnm.Print_Area" localSheetId="10">'9 limarski'!$A$1:$F$12</definedName>
    <definedName name="_xlnm.Print_Area" localSheetId="0">'M.1.1_2.1_ARH'!$A$1:$F$1674</definedName>
    <definedName name="_xlnm.Print_Area" localSheetId="1">'M.3.2_VIO'!$A$1:$G$103</definedName>
    <definedName name="_xlnm.Print_Area" localSheetId="2">'M.4.1._ELE'!$A$1:$F$152</definedName>
    <definedName name="_xlnm.Print_Titles" localSheetId="3">'2 skela'!$1:$5</definedName>
    <definedName name="_xlnm.Print_Titles" localSheetId="4">'3_zemljani'!$1:$5</definedName>
    <definedName name="_xlnm.Print_Titles" localSheetId="5">'4 zidarski radovi'!$1:$5</definedName>
    <definedName name="_xlnm.Print_Titles" localSheetId="6">'5 betonski radovi'!$1:$5</definedName>
    <definedName name="_xlnm.Print_Titles" localSheetId="7">'6 tesarski radovi'!#REF!</definedName>
    <definedName name="_xlnm.Print_Titles" localSheetId="8">'7 metalna konstrukcija'!#REF!</definedName>
    <definedName name="_xlnm.Print_Titles" localSheetId="9">'8 izolaterski radovi'!#REF!</definedName>
    <definedName name="_xlnm.Print_Titles" localSheetId="2">'M.4.1._ELE'!$4:$4</definedName>
    <definedName name="PRIPREMIO" localSheetId="4">#REF!</definedName>
    <definedName name="PRIPREMIO">#REF!</definedName>
    <definedName name="PRIV_SIT" localSheetId="4">#REF!</definedName>
    <definedName name="PRIV_SIT">#REF!</definedName>
    <definedName name="PRIV_SIT_17" localSheetId="4">#REF!</definedName>
    <definedName name="PRIV_SIT_17">#REF!</definedName>
    <definedName name="PRIV_SIT_I" localSheetId="4">#REF!</definedName>
    <definedName name="PRIV_SIT_I">#REF!</definedName>
    <definedName name="PRIV_SIT_I_17" localSheetId="4">#REF!</definedName>
    <definedName name="PRIV_SIT_I_17">#REF!</definedName>
    <definedName name="PRIV_SIT_II" localSheetId="4">#REF!</definedName>
    <definedName name="PRIV_SIT_II">#REF!</definedName>
    <definedName name="RADILISTE" localSheetId="4">#REF!</definedName>
    <definedName name="RADILISTE">#REF!</definedName>
    <definedName name="rdmrab" localSheetId="4">#REF!</definedName>
    <definedName name="rdmrab" localSheetId="10">#REF!</definedName>
    <definedName name="rdmrab" localSheetId="2">#REF!</definedName>
    <definedName name="rdmrab">#REF!</definedName>
    <definedName name="REALIZACIJA" localSheetId="4">#REF!</definedName>
    <definedName name="REALIZACIJA">#REF!</definedName>
    <definedName name="REALIZACIJA_17" localSheetId="4">#REF!</definedName>
    <definedName name="REALIZACIJA_17">#REF!</definedName>
    <definedName name="RED_BR_SIT" localSheetId="4">#REF!</definedName>
    <definedName name="RED_BR_SIT">#REF!</definedName>
    <definedName name="REKAPITULACIJA" localSheetId="4">#REF!</definedName>
    <definedName name="REKAPITULACIJA">#REF!</definedName>
    <definedName name="REKAPITULACIJA_17" localSheetId="4">#REF!</definedName>
    <definedName name="REKAPITULACIJA_17">#REF!</definedName>
    <definedName name="ritrab" localSheetId="4">#REF!</definedName>
    <definedName name="ritrab" localSheetId="10">#REF!</definedName>
    <definedName name="ritrab" localSheetId="2">#REF!</definedName>
    <definedName name="ritrab">#REF!</definedName>
    <definedName name="rk_1">[2]POMOĆNI!$B$77</definedName>
    <definedName name="rk1v">[2]POMOĆNI!$L$56</definedName>
    <definedName name="rkh">[2]POMOĆNI!$B$56</definedName>
    <definedName name="rkv">[2]POMOĆNI!$B$57</definedName>
    <definedName name="RRR" localSheetId="4">#REF!</definedName>
    <definedName name="RRR" localSheetId="10">#REF!</definedName>
    <definedName name="RRR">#REF!</definedName>
    <definedName name="RRRRR" localSheetId="4">#REF!</definedName>
    <definedName name="RRRRR" localSheetId="10">#REF!</definedName>
    <definedName name="RRRRR">#REF!</definedName>
    <definedName name="sho" localSheetId="4">#REF!</definedName>
    <definedName name="sho" localSheetId="10">#REF!</definedName>
    <definedName name="sho">#REF!</definedName>
    <definedName name="SIT_BROJ" localSheetId="4">#REF!</definedName>
    <definedName name="SIT_BROJ">#REF!</definedName>
    <definedName name="SIT_FAZE" localSheetId="4">#REF!</definedName>
    <definedName name="SIT_FAZE">#REF!</definedName>
    <definedName name="SIT_FAZE_17" localSheetId="4">#REF!</definedName>
    <definedName name="SIT_FAZE_17">#REF!</definedName>
    <definedName name="SITUAC_PRIV" localSheetId="4">#REF!</definedName>
    <definedName name="SITUAC_PRIV">#REF!</definedName>
    <definedName name="SITUAC_PRIV_17" localSheetId="4">#REF!</definedName>
    <definedName name="SITUAC_PRIV_17">#REF!</definedName>
    <definedName name="SPREMANJE" localSheetId="4">#REF!</definedName>
    <definedName name="SPREMANJE">#REF!</definedName>
    <definedName name="SPREMANJE_17" localSheetId="4">#REF!</definedName>
    <definedName name="SPREMANJE_17">#REF!</definedName>
    <definedName name="SVE_KUCE" localSheetId="4">#REF!</definedName>
    <definedName name="SVE_KUCE">#REF!</definedName>
    <definedName name="SVE_KUCE_17" localSheetId="4">#REF!</definedName>
    <definedName name="SVE_KUCE_17">#REF!</definedName>
    <definedName name="TEK_RACUN" localSheetId="4">#REF!</definedName>
    <definedName name="TEK_RACUN">#REF!</definedName>
    <definedName name="Tesarski" localSheetId="4">#REF!</definedName>
    <definedName name="Tesarski" localSheetId="10">#REF!</definedName>
    <definedName name="Tesarski">#REF!</definedName>
    <definedName name="UGOV_AVANS" localSheetId="4">#REF!</definedName>
    <definedName name="UGOV_AVANS">#REF!</definedName>
    <definedName name="UGOV_BROJ" localSheetId="4">#REF!</definedName>
    <definedName name="UGOV_BROJ">#REF!</definedName>
    <definedName name="UGOV_IZNOS" localSheetId="4">#REF!</definedName>
    <definedName name="UGOV_IZNOS">#REF!</definedName>
    <definedName name="UKUPANCJENIK">[5]List1!$1:$1048576</definedName>
    <definedName name="UNOS" localSheetId="4">#REF!</definedName>
    <definedName name="UNOS">#REF!</definedName>
    <definedName name="UNOS_1" localSheetId="4">#REF!</definedName>
    <definedName name="UNOS_1">#REF!</definedName>
    <definedName name="UNOS_2" localSheetId="4">#REF!</definedName>
    <definedName name="UNOS_2">#REF!</definedName>
    <definedName name="UNOS_3" localSheetId="4">#REF!</definedName>
    <definedName name="UNOS_3">#REF!</definedName>
    <definedName name="UNOS_4" localSheetId="4">#REF!</definedName>
    <definedName name="UNOS_4">#REF!</definedName>
    <definedName name="UNOS_4_P" localSheetId="4">#REF!</definedName>
    <definedName name="UNOS_4_P">#REF!</definedName>
    <definedName name="UNOS_4_P_17" localSheetId="4">#REF!</definedName>
    <definedName name="UNOS_4_P_17">#REF!</definedName>
    <definedName name="V" localSheetId="4">#REF!</definedName>
    <definedName name="V">#REF!</definedName>
    <definedName name="VEL_DATOTEKA" localSheetId="4">#REF!</definedName>
    <definedName name="VEL_DATOTEKA">#REF!</definedName>
    <definedName name="VEL_DATOTEKA_17" localSheetId="4">#REF!</definedName>
    <definedName name="VEL_DATOTEKA_17">#REF!</definedName>
    <definedName name="vho" localSheetId="4">#REF!</definedName>
    <definedName name="vho" localSheetId="10">#REF!</definedName>
    <definedName name="vho">#REF!</definedName>
    <definedName name="VI" localSheetId="4">#REF!</definedName>
    <definedName name="VI">#REF!</definedName>
    <definedName name="VII" localSheetId="4">#REF!</definedName>
    <definedName name="VII">#REF!</definedName>
    <definedName name="VIII" localSheetId="4">#REF!</definedName>
    <definedName name="VIII">#REF!</definedName>
    <definedName name="VRSTA_SIT" localSheetId="4">#REF!</definedName>
    <definedName name="VRSTA_SIT">#REF!</definedName>
    <definedName name="X" localSheetId="4">#REF!</definedName>
    <definedName name="X">#REF!</definedName>
    <definedName name="XI" localSheetId="4">#REF!</definedName>
    <definedName name="XI">#REF!</definedName>
    <definedName name="XII" localSheetId="4">#REF!</definedName>
    <definedName name="XII">#REF!</definedName>
    <definedName name="XIII" localSheetId="4">#REF!</definedName>
    <definedName name="XIII">#REF!</definedName>
    <definedName name="XIV" localSheetId="4">#REF!</definedName>
    <definedName name="XIV">#REF!</definedName>
    <definedName name="XV" localSheetId="4">#REF!</definedName>
    <definedName name="XV">#REF!</definedName>
    <definedName name="XX" localSheetId="4">#REF!</definedName>
    <definedName name="XX">#REF!</definedName>
    <definedName name="ZA_ISPLATU" localSheetId="4">#REF!</definedName>
    <definedName name="ZA_ISPLATU">#REF!</definedName>
    <definedName name="ZAGLAVLJE" localSheetId="4">#REF!</definedName>
    <definedName name="ZAGLAVLJE">#REF!</definedName>
    <definedName name="ZAGLAVLJE_1" localSheetId="4">#REF!</definedName>
    <definedName name="ZAGLAVLJE_1">#REF!</definedName>
    <definedName name="ZAP" localSheetId="4">#REF!</definedName>
    <definedName name="ZAP">#REF!</definedName>
    <definedName name="Zemljani" localSheetId="4">#REF!</definedName>
    <definedName name="Zemljani" localSheetId="10">#REF!</definedName>
    <definedName name="Zemljani">#REF!</definedName>
    <definedName name="ZUPANIJA" localSheetId="4">#REF!</definedName>
    <definedName name="ZUPANIJA">#REF!</definedName>
  </definedNames>
  <calcPr calcId="162913"/>
</workbook>
</file>

<file path=xl/calcChain.xml><?xml version="1.0" encoding="utf-8"?>
<calcChain xmlns="http://schemas.openxmlformats.org/spreadsheetml/2006/main">
  <c r="F1274" i="29" l="1"/>
  <c r="F1273" i="29"/>
  <c r="D869" i="29" l="1"/>
  <c r="F872" i="29"/>
  <c r="F867" i="29"/>
  <c r="F1651" i="29" l="1"/>
  <c r="F1650" i="29"/>
  <c r="F1649" i="29"/>
  <c r="F1648" i="29"/>
  <c r="F1647" i="29"/>
  <c r="F1483" i="29"/>
  <c r="F1609" i="29" l="1"/>
  <c r="F1606" i="29"/>
  <c r="F1603" i="29"/>
  <c r="F1600" i="29"/>
  <c r="F1597" i="29"/>
  <c r="F1594" i="29"/>
  <c r="F1587" i="29"/>
  <c r="F1589" i="29" s="1"/>
  <c r="F1576" i="29"/>
  <c r="F1573" i="29"/>
  <c r="F1572" i="29"/>
  <c r="F1571" i="29"/>
  <c r="F1570" i="29"/>
  <c r="F1569" i="29"/>
  <c r="F1566" i="29"/>
  <c r="F1563" i="29"/>
  <c r="F1560" i="29"/>
  <c r="F1553" i="29"/>
  <c r="F1550" i="29"/>
  <c r="F1547" i="29"/>
  <c r="F1546" i="29"/>
  <c r="F1536" i="29"/>
  <c r="F1535" i="29"/>
  <c r="F1534" i="29"/>
  <c r="F1533" i="29"/>
  <c r="F1532" i="29"/>
  <c r="F1531" i="29"/>
  <c r="F1530" i="29"/>
  <c r="F1523" i="29"/>
  <c r="F1516" i="29"/>
  <c r="F1515" i="29"/>
  <c r="F1513" i="29"/>
  <c r="F1512" i="29"/>
  <c r="F1510" i="29"/>
  <c r="F1509" i="29"/>
  <c r="F1507" i="29"/>
  <c r="F1506" i="29"/>
  <c r="F1504" i="29"/>
  <c r="F1503" i="29"/>
  <c r="F1501" i="29"/>
  <c r="F1500" i="29"/>
  <c r="F1498" i="29"/>
  <c r="F1497" i="29"/>
  <c r="F1495" i="29"/>
  <c r="F1494" i="29"/>
  <c r="F1490" i="29"/>
  <c r="F1489" i="29"/>
  <c r="F1488" i="29"/>
  <c r="F1487" i="29"/>
  <c r="F1486" i="29"/>
  <c r="F1480" i="29"/>
  <c r="F1479" i="29"/>
  <c r="F1478" i="29"/>
  <c r="F1471" i="29"/>
  <c r="F1470" i="29"/>
  <c r="F1467" i="29"/>
  <c r="F1465" i="29"/>
  <c r="F1464" i="29"/>
  <c r="F1525" i="29" l="1"/>
  <c r="F1646" i="29" s="1"/>
  <c r="F1653" i="29" s="1"/>
  <c r="F1473" i="29"/>
  <c r="F1645" i="29" s="1"/>
  <c r="F1541" i="29"/>
  <c r="F1555" i="29"/>
  <c r="F1398" i="29"/>
  <c r="F973" i="29"/>
  <c r="F1663" i="29" l="1"/>
  <c r="F1613" i="29"/>
  <c r="F132" i="57" l="1"/>
  <c r="F148" i="57" s="1"/>
  <c r="F127" i="57"/>
  <c r="F124" i="57"/>
  <c r="F121" i="57"/>
  <c r="F111" i="57"/>
  <c r="F104" i="57"/>
  <c r="F103" i="57"/>
  <c r="F100" i="57"/>
  <c r="F99" i="57"/>
  <c r="F98" i="57"/>
  <c r="F97" i="57"/>
  <c r="F116" i="57" s="1"/>
  <c r="F146" i="57" s="1"/>
  <c r="F90" i="57"/>
  <c r="F88" i="57"/>
  <c r="F86" i="57"/>
  <c r="F84" i="57"/>
  <c r="F82" i="57"/>
  <c r="F75" i="57"/>
  <c r="F63" i="57"/>
  <c r="F51" i="57"/>
  <c r="F48" i="57"/>
  <c r="F77" i="57" s="1"/>
  <c r="F142" i="57" s="1"/>
  <c r="F41" i="57"/>
  <c r="F38" i="57"/>
  <c r="F35" i="57"/>
  <c r="F32" i="57"/>
  <c r="F29" i="57"/>
  <c r="F26" i="57"/>
  <c r="F19" i="57"/>
  <c r="F17" i="57"/>
  <c r="F15" i="57"/>
  <c r="F13" i="57"/>
  <c r="F21" i="57" s="1"/>
  <c r="F138" i="57" s="1"/>
  <c r="G91" i="56"/>
  <c r="G88" i="56"/>
  <c r="G93" i="56"/>
  <c r="G101" i="56" s="1"/>
  <c r="G76" i="56"/>
  <c r="G70" i="56"/>
  <c r="G67" i="56"/>
  <c r="G64" i="56"/>
  <c r="G61" i="56"/>
  <c r="G57" i="56"/>
  <c r="G44" i="56"/>
  <c r="G41" i="56"/>
  <c r="E35" i="56"/>
  <c r="G35" i="56" s="1"/>
  <c r="G25" i="56"/>
  <c r="G22" i="56"/>
  <c r="G16" i="56"/>
  <c r="G13" i="56"/>
  <c r="F1449" i="29"/>
  <c r="F1409" i="29"/>
  <c r="F1389" i="29"/>
  <c r="F1386" i="29"/>
  <c r="F1331" i="29"/>
  <c r="F1289" i="29"/>
  <c r="F1121" i="29"/>
  <c r="F43" i="57" l="1"/>
  <c r="F140" i="57" s="1"/>
  <c r="F92" i="57"/>
  <c r="F144" i="57" s="1"/>
  <c r="F151" i="57" s="1"/>
  <c r="F1667" i="29" s="1"/>
  <c r="G30" i="56"/>
  <c r="G98" i="56" s="1"/>
  <c r="G72" i="56"/>
  <c r="G100" i="56" s="1"/>
  <c r="G49" i="56"/>
  <c r="G99" i="56" s="1"/>
  <c r="F843" i="29"/>
  <c r="G103" i="56" l="1"/>
  <c r="F1665" i="29" s="1"/>
  <c r="F1446" i="29"/>
  <c r="F1443" i="29"/>
  <c r="F1440" i="29"/>
  <c r="F1437" i="29"/>
  <c r="F1434" i="29"/>
  <c r="F1433" i="29"/>
  <c r="F1432" i="29"/>
  <c r="F1431" i="29"/>
  <c r="F1430" i="29"/>
  <c r="F1416" i="29"/>
  <c r="F1415" i="29"/>
  <c r="F1408" i="29"/>
  <c r="F1407" i="29"/>
  <c r="F1406" i="29"/>
  <c r="F1379" i="29"/>
  <c r="F1369" i="29"/>
  <c r="F1328" i="29"/>
  <c r="F1323" i="29"/>
  <c r="F1320" i="29"/>
  <c r="F1312" i="29"/>
  <c r="F1452" i="29" l="1"/>
  <c r="F1641" i="29" s="1"/>
  <c r="F1333" i="29"/>
  <c r="F1635" i="29" s="1"/>
  <c r="F1306" i="29" l="1"/>
  <c r="F1303" i="29"/>
  <c r="F1314" i="29" l="1"/>
  <c r="F1634" i="29" s="1"/>
  <c r="D1264" i="29"/>
  <c r="D1267" i="29" s="1"/>
  <c r="F1261" i="29"/>
  <c r="D1256" i="29"/>
  <c r="D1240" i="29"/>
  <c r="F1235" i="29"/>
  <c r="F1226" i="29"/>
  <c r="D1222" i="29"/>
  <c r="F1222" i="29" s="1"/>
  <c r="D1218" i="29"/>
  <c r="F1218" i="29" s="1"/>
  <c r="D1214" i="29"/>
  <c r="F1214" i="29" s="1"/>
  <c r="F1285" i="29"/>
  <c r="F1284" i="29"/>
  <c r="F1203" i="29"/>
  <c r="F1202" i="29"/>
  <c r="F1198" i="29"/>
  <c r="F1197" i="29"/>
  <c r="D1193" i="29"/>
  <c r="F1190" i="29"/>
  <c r="F1181" i="29"/>
  <c r="D1178" i="29"/>
  <c r="F1178" i="29" s="1"/>
  <c r="D1176" i="29"/>
  <c r="F1176" i="29" s="1"/>
  <c r="F1174" i="29"/>
  <c r="F1165" i="29"/>
  <c r="F1161" i="29"/>
  <c r="F1160" i="29"/>
  <c r="F1156" i="29"/>
  <c r="D1150" i="29"/>
  <c r="F1150" i="29" s="1"/>
  <c r="F1144" i="29"/>
  <c r="D1141" i="29"/>
  <c r="F1141" i="29" s="1"/>
  <c r="D1139" i="29"/>
  <c r="F1139" i="29" s="1"/>
  <c r="D1138" i="29"/>
  <c r="F1138" i="29" s="1"/>
  <c r="F1133" i="29"/>
  <c r="F1130" i="29"/>
  <c r="B8" i="31"/>
  <c r="F1113" i="29"/>
  <c r="F1103" i="29"/>
  <c r="F1102" i="29"/>
  <c r="F1101" i="29"/>
  <c r="D1106" i="29"/>
  <c r="D1093" i="29"/>
  <c r="F1093" i="29" s="1"/>
  <c r="F1085" i="29"/>
  <c r="D1082" i="29"/>
  <c r="F1082" i="29" s="1"/>
  <c r="F1081" i="29"/>
  <c r="D1068" i="29"/>
  <c r="F1068" i="29" s="1"/>
  <c r="F1049" i="29"/>
  <c r="F1048" i="29"/>
  <c r="F1045" i="29"/>
  <c r="D1032" i="29"/>
  <c r="F1032" i="29" s="1"/>
  <c r="F1026" i="29"/>
  <c r="F1020" i="29"/>
  <c r="D942" i="29"/>
  <c r="F1002" i="29"/>
  <c r="D999" i="29"/>
  <c r="F999" i="29" s="1"/>
  <c r="D996" i="29"/>
  <c r="F996" i="29" s="1"/>
  <c r="F995" i="29"/>
  <c r="D992" i="29"/>
  <c r="F992" i="29" s="1"/>
  <c r="D991" i="29"/>
  <c r="F991" i="29" s="1"/>
  <c r="F988" i="29"/>
  <c r="F1292" i="29" l="1"/>
  <c r="F1630" i="29" s="1"/>
  <c r="F1228" i="29"/>
  <c r="F1628" i="29" s="1"/>
  <c r="F1207" i="29"/>
  <c r="F1256" i="29"/>
  <c r="F1350" i="29"/>
  <c r="F1352" i="29" s="1"/>
  <c r="F1637" i="29" s="1"/>
  <c r="F1240" i="29"/>
  <c r="D1245" i="29"/>
  <c r="D1270" i="29"/>
  <c r="F1270" i="29" s="1"/>
  <c r="F1267" i="29"/>
  <c r="F1264" i="29"/>
  <c r="F1236" i="29"/>
  <c r="D1239" i="29"/>
  <c r="F1116" i="29"/>
  <c r="D1166" i="29"/>
  <c r="F1166" i="29" s="1"/>
  <c r="D1157" i="29"/>
  <c r="F1157" i="29" s="1"/>
  <c r="F1148" i="29"/>
  <c r="D1149" i="29"/>
  <c r="D1075" i="29"/>
  <c r="D1072" i="29"/>
  <c r="F1072" i="29" s="1"/>
  <c r="F1064" i="29"/>
  <c r="D1109" i="29"/>
  <c r="F1109" i="29" s="1"/>
  <c r="F1106" i="29"/>
  <c r="D1055" i="29"/>
  <c r="F1055" i="29" s="1"/>
  <c r="F1052" i="29"/>
  <c r="F1060" i="29"/>
  <c r="F1042" i="29"/>
  <c r="F1099" i="29"/>
  <c r="F1090" i="29"/>
  <c r="F1023" i="29"/>
  <c r="F1029" i="29"/>
  <c r="D1005" i="29"/>
  <c r="F1005" i="29" s="1"/>
  <c r="F1008" i="29" s="1"/>
  <c r="F1623" i="29" s="1"/>
  <c r="F1342" i="29" l="1"/>
  <c r="F1245" i="29"/>
  <c r="D1249" i="29"/>
  <c r="D1244" i="29"/>
  <c r="F1239" i="29"/>
  <c r="F1149" i="29"/>
  <c r="D1151" i="29"/>
  <c r="F1151" i="29" s="1"/>
  <c r="D1152" i="29"/>
  <c r="F1152" i="29" s="1"/>
  <c r="F1075" i="29"/>
  <c r="D1078" i="29"/>
  <c r="F1078" i="29" s="1"/>
  <c r="F1034" i="29"/>
  <c r="F1624" i="29" s="1"/>
  <c r="F1244" i="29" l="1"/>
  <c r="D1248" i="29"/>
  <c r="D1253" i="29"/>
  <c r="F1249" i="29"/>
  <c r="F1123" i="29"/>
  <c r="F1625" i="29" s="1"/>
  <c r="F1183" i="29"/>
  <c r="F1626" i="29" s="1"/>
  <c r="D1252" i="29" l="1"/>
  <c r="F1252" i="29" s="1"/>
  <c r="F1248" i="29"/>
  <c r="F1253" i="29"/>
  <c r="D1257" i="29"/>
  <c r="F1257" i="29" l="1"/>
  <c r="F1339" i="29"/>
  <c r="F1344" i="29" l="1"/>
  <c r="F1278" i="29"/>
  <c r="F1629" i="29" l="1"/>
  <c r="F1371" i="29"/>
  <c r="F1636" i="29"/>
  <c r="F1392" i="29" l="1"/>
  <c r="F1638" i="29"/>
  <c r="F1418" i="29" l="1"/>
  <c r="F1639" i="29"/>
  <c r="F1454" i="29" l="1"/>
  <c r="F1640" i="29"/>
  <c r="F1643" i="29" s="1"/>
  <c r="F1661" i="29" s="1"/>
  <c r="D12" i="31" l="1"/>
  <c r="D22" i="31"/>
  <c r="F26" i="33"/>
  <c r="D833" i="29" l="1"/>
  <c r="D808" i="29"/>
  <c r="D8" i="49"/>
  <c r="F8" i="49" s="1"/>
  <c r="B34" i="49"/>
  <c r="F32" i="49"/>
  <c r="B32" i="49"/>
  <c r="F30" i="49"/>
  <c r="B30" i="49"/>
  <c r="F28" i="49"/>
  <c r="F26" i="49"/>
  <c r="F24" i="49"/>
  <c r="F22" i="49"/>
  <c r="F20" i="49"/>
  <c r="F37" i="49" s="1"/>
  <c r="F28" i="35"/>
  <c r="F27" i="35"/>
  <c r="F24" i="35"/>
  <c r="F20" i="35"/>
  <c r="F23" i="35"/>
  <c r="F19" i="35"/>
  <c r="F41" i="49" l="1"/>
  <c r="F39" i="49"/>
  <c r="D12" i="30" l="1"/>
  <c r="D13" i="33" l="1"/>
  <c r="D48" i="32"/>
  <c r="D47" i="32"/>
  <c r="D959" i="29"/>
  <c r="U11" i="35"/>
  <c r="U10" i="35"/>
  <c r="U9" i="35"/>
  <c r="T11" i="35"/>
  <c r="T10" i="35"/>
  <c r="T9" i="35"/>
  <c r="S10" i="35"/>
  <c r="S9" i="35"/>
  <c r="R10" i="35"/>
  <c r="R9" i="35"/>
  <c r="Q11" i="35"/>
  <c r="Q10" i="35"/>
  <c r="Q9" i="35"/>
  <c r="P9" i="35"/>
  <c r="O11" i="35"/>
  <c r="O10" i="35"/>
  <c r="O9" i="35"/>
  <c r="M10" i="35"/>
  <c r="M9" i="35"/>
  <c r="L10" i="35"/>
  <c r="L9" i="35"/>
  <c r="K11" i="35"/>
  <c r="K10" i="35"/>
  <c r="K9" i="35"/>
  <c r="K14" i="35" s="1"/>
  <c r="D43" i="32" l="1"/>
  <c r="D65" i="32" l="1"/>
  <c r="F65" i="32" s="1"/>
  <c r="D63" i="32"/>
  <c r="F63" i="32" s="1"/>
  <c r="D61" i="32"/>
  <c r="F61" i="32" s="1"/>
  <c r="F67" i="32"/>
  <c r="D50" i="42"/>
  <c r="F50" i="42" s="1"/>
  <c r="D21" i="33" l="1"/>
  <c r="F21" i="33" s="1"/>
  <c r="D17" i="33"/>
  <c r="F17" i="33" s="1"/>
  <c r="D16" i="35" l="1"/>
  <c r="D52" i="32"/>
  <c r="D53" i="32" s="1"/>
  <c r="D21" i="32"/>
  <c r="D18" i="32"/>
  <c r="D19" i="32"/>
  <c r="D887" i="29"/>
  <c r="D79" i="31"/>
  <c r="F79" i="31" s="1"/>
  <c r="D76" i="31"/>
  <c r="D78" i="31"/>
  <c r="F78" i="31" s="1"/>
  <c r="F80" i="31"/>
  <c r="F54" i="31"/>
  <c r="D51" i="31"/>
  <c r="F51" i="31" s="1"/>
  <c r="D50" i="31"/>
  <c r="F50" i="31" s="1"/>
  <c r="D38" i="31"/>
  <c r="F19" i="31"/>
  <c r="F18" i="31"/>
  <c r="F15" i="31"/>
  <c r="D12" i="42" l="1"/>
  <c r="D16" i="42" s="1"/>
  <c r="F76" i="31"/>
  <c r="D83" i="31"/>
  <c r="D29" i="42" l="1"/>
  <c r="D36" i="42"/>
  <c r="D29" i="47"/>
  <c r="D20" i="47"/>
  <c r="D26" i="47" s="1"/>
  <c r="D955" i="29"/>
  <c r="F955" i="29" s="1"/>
  <c r="F949" i="29"/>
  <c r="F952" i="29"/>
  <c r="F946" i="29"/>
  <c r="D23" i="47" l="1"/>
  <c r="F959" i="29"/>
  <c r="F965" i="29"/>
  <c r="F962" i="29"/>
  <c r="D19" i="30"/>
  <c r="F19" i="30" s="1"/>
  <c r="J22" i="30"/>
  <c r="F22" i="30"/>
  <c r="J19" i="30"/>
  <c r="D13" i="30"/>
  <c r="F13" i="30" s="1"/>
  <c r="D16" i="30"/>
  <c r="F16" i="30" s="1"/>
  <c r="F15" i="30"/>
  <c r="F829" i="29"/>
  <c r="D24" i="30" l="1"/>
  <c r="F833" i="29"/>
  <c r="D837" i="29"/>
  <c r="F837" i="29" s="1"/>
  <c r="F868" i="29"/>
  <c r="D931" i="29"/>
  <c r="D924" i="29"/>
  <c r="F920" i="29"/>
  <c r="F914" i="29"/>
  <c r="D10" i="32"/>
  <c r="F912" i="29"/>
  <c r="F864" i="29"/>
  <c r="F860" i="29"/>
  <c r="F861" i="29" l="1"/>
  <c r="D5" i="49"/>
  <c r="F5" i="49" s="1"/>
  <c r="F12" i="49" s="1"/>
  <c r="D13" i="42"/>
  <c r="D24" i="32"/>
  <c r="D13" i="32"/>
  <c r="F913" i="29"/>
  <c r="F34" i="49" l="1"/>
  <c r="D898" i="29"/>
  <c r="F898" i="29" s="1"/>
  <c r="D897" i="29"/>
  <c r="F897" i="29" s="1"/>
  <c r="F896" i="29"/>
  <c r="D894" i="29"/>
  <c r="F894" i="29" s="1"/>
  <c r="D893" i="29"/>
  <c r="F893" i="29" s="1"/>
  <c r="F892" i="29"/>
  <c r="D890" i="29"/>
  <c r="F888" i="29"/>
  <c r="F852" i="29"/>
  <c r="F851" i="29"/>
  <c r="F850" i="29"/>
  <c r="D823" i="29"/>
  <c r="D825" i="29" s="1"/>
  <c r="F825" i="29" s="1"/>
  <c r="D818" i="29"/>
  <c r="D813" i="29"/>
  <c r="D815" i="29" s="1"/>
  <c r="D803" i="29"/>
  <c r="D805" i="29" s="1"/>
  <c r="D889" i="29" l="1"/>
  <c r="F889" i="29" s="1"/>
  <c r="D820" i="29"/>
  <c r="F823" i="29"/>
  <c r="D772" i="29"/>
  <c r="D769" i="29"/>
  <c r="D770" i="29" s="1"/>
  <c r="D766" i="29"/>
  <c r="F756" i="29"/>
  <c r="F755" i="29"/>
  <c r="F754" i="29"/>
  <c r="D743" i="29"/>
  <c r="D31" i="31" l="1"/>
  <c r="D767" i="29"/>
  <c r="D776" i="29"/>
  <c r="D68" i="31" s="1"/>
  <c r="D970" i="29"/>
  <c r="F970" i="29" s="1"/>
  <c r="D967" i="29"/>
  <c r="D792" i="29"/>
  <c r="D773" i="29"/>
  <c r="F773" i="29" s="1"/>
  <c r="F770" i="29"/>
  <c r="F772" i="29"/>
  <c r="F769" i="29"/>
  <c r="D53" i="42"/>
  <c r="D40" i="42"/>
  <c r="F40" i="42" s="1"/>
  <c r="D17" i="42"/>
  <c r="F17" i="42" s="1"/>
  <c r="D779" i="29" l="1"/>
  <c r="F12" i="31"/>
  <c r="D28" i="32"/>
  <c r="F53" i="42"/>
  <c r="D56" i="42"/>
  <c r="F36" i="42"/>
  <c r="D22" i="42"/>
  <c r="F13" i="42"/>
  <c r="D30" i="32" l="1"/>
  <c r="D29" i="32"/>
  <c r="D59" i="42"/>
  <c r="F59" i="42" s="1"/>
  <c r="F56" i="42"/>
  <c r="D26" i="42"/>
  <c r="F22" i="42"/>
  <c r="F16" i="35"/>
  <c r="F48" i="32"/>
  <c r="D32" i="32" l="1"/>
  <c r="D31" i="32"/>
  <c r="F26" i="42"/>
  <c r="D33" i="42"/>
  <c r="F29" i="42"/>
  <c r="F33" i="42" l="1"/>
  <c r="D37" i="42"/>
  <c r="F53" i="32"/>
  <c r="D43" i="42" l="1"/>
  <c r="F43" i="42" s="1"/>
  <c r="F37" i="42"/>
  <c r="F52" i="32"/>
  <c r="F939" i="29"/>
  <c r="F942" i="29" l="1"/>
  <c r="F29" i="47"/>
  <c r="F13" i="33" l="1"/>
  <c r="F30" i="33" s="1"/>
  <c r="F26" i="47" l="1"/>
  <c r="F23" i="47"/>
  <c r="F20" i="47"/>
  <c r="F15" i="47"/>
  <c r="F31" i="47" l="1"/>
  <c r="F934" i="29" l="1"/>
  <c r="F931" i="29"/>
  <c r="F928" i="29"/>
  <c r="F748" i="29" l="1"/>
  <c r="F743" i="29"/>
  <c r="F739" i="29"/>
  <c r="F738" i="29"/>
  <c r="F737" i="29"/>
  <c r="F734" i="29"/>
  <c r="F733" i="29"/>
  <c r="F820" i="29"/>
  <c r="D810" i="29"/>
  <c r="F810" i="29" s="1"/>
  <c r="F803" i="29"/>
  <c r="D46" i="42" l="1"/>
  <c r="F46" i="42" s="1"/>
  <c r="F91" i="31"/>
  <c r="F744" i="29"/>
  <c r="F815" i="29"/>
  <c r="F808" i="29"/>
  <c r="F805" i="29"/>
  <c r="F818" i="29"/>
  <c r="F813" i="29"/>
  <c r="F12" i="42" l="1"/>
  <c r="D836" i="29"/>
  <c r="F836" i="29" s="1"/>
  <c r="F832" i="29"/>
  <c r="F16" i="42" l="1"/>
  <c r="D21" i="42"/>
  <c r="F22" i="31"/>
  <c r="D25" i="31"/>
  <c r="F25" i="31" s="1"/>
  <c r="D25" i="42" l="1"/>
  <c r="D32" i="42" s="1"/>
  <c r="F21" i="42"/>
  <c r="A736" i="29"/>
  <c r="A741" i="29" s="1"/>
  <c r="A746" i="29" s="1"/>
  <c r="A751" i="29" s="1"/>
  <c r="D881" i="29"/>
  <c r="F881" i="29" s="1"/>
  <c r="F32" i="42" l="1"/>
  <c r="F25" i="42"/>
  <c r="F878" i="29"/>
  <c r="F38" i="31"/>
  <c r="F62" i="42" l="1"/>
  <c r="F21" i="32"/>
  <c r="F924" i="29"/>
  <c r="F890" i="29" l="1"/>
  <c r="F68" i="31"/>
  <c r="F902" i="29" l="1"/>
  <c r="F887" i="29"/>
  <c r="D795" i="29" l="1"/>
  <c r="F13" i="35" l="1"/>
  <c r="F30" i="35" s="1"/>
  <c r="F917" i="29" l="1"/>
  <c r="F12" i="30" l="1"/>
  <c r="F47" i="32"/>
  <c r="F43" i="32"/>
  <c r="D44" i="32"/>
  <c r="F44" i="32" s="1"/>
  <c r="F842" i="29"/>
  <c r="F83" i="31"/>
  <c r="F24" i="32"/>
  <c r="F19" i="32"/>
  <c r="D35" i="31"/>
  <c r="D44" i="31" s="1"/>
  <c r="F848" i="29"/>
  <c r="D41" i="31" l="1"/>
  <c r="F44" i="31"/>
  <c r="D86" i="31"/>
  <c r="F86" i="31" s="1"/>
  <c r="F856" i="29"/>
  <c r="D71" i="31" l="1"/>
  <c r="F71" i="31" s="1"/>
  <c r="F767" i="29"/>
  <c r="F776" i="29"/>
  <c r="F766" i="29"/>
  <c r="F779" i="29" l="1"/>
  <c r="F30" i="32"/>
  <c r="F28" i="32"/>
  <c r="F759" i="29"/>
  <c r="F753" i="29"/>
  <c r="F32" i="32" l="1"/>
  <c r="F31" i="32"/>
  <c r="F29" i="32"/>
  <c r="F18" i="32" l="1"/>
  <c r="F13" i="32"/>
  <c r="F10" i="32"/>
  <c r="D47" i="31"/>
  <c r="F47" i="31" s="1"/>
  <c r="F35" i="31"/>
  <c r="F31" i="31"/>
  <c r="F24" i="30"/>
  <c r="F9" i="30"/>
  <c r="F909" i="29"/>
  <c r="F908" i="29"/>
  <c r="F732" i="29"/>
  <c r="F69" i="32" l="1"/>
  <c r="F27" i="30"/>
  <c r="F789" i="29"/>
  <c r="F41" i="31"/>
  <c r="F94" i="31" s="1"/>
  <c r="F787" i="29"/>
  <c r="F792" i="29"/>
  <c r="F795" i="29"/>
  <c r="F925" i="29"/>
  <c r="F982" i="29" l="1"/>
  <c r="F1622" i="29" s="1"/>
  <c r="F1295" i="29" l="1"/>
  <c r="F1627" i="29"/>
  <c r="F1632" i="29" s="1"/>
  <c r="F1655" i="29" s="1"/>
  <c r="F1659" i="29" l="1"/>
  <c r="F1670" i="29" s="1"/>
  <c r="F1672" i="29" l="1"/>
  <c r="F1674" i="29" s="1"/>
</calcChain>
</file>

<file path=xl/sharedStrings.xml><?xml version="1.0" encoding="utf-8"?>
<sst xmlns="http://schemas.openxmlformats.org/spreadsheetml/2006/main" count="2559" uniqueCount="1343">
  <si>
    <t>količina</t>
  </si>
  <si>
    <t>ukupno</t>
  </si>
  <si>
    <t>1.</t>
  </si>
  <si>
    <t>2.</t>
  </si>
  <si>
    <t>3.</t>
  </si>
  <si>
    <t>4.</t>
  </si>
  <si>
    <t>I</t>
  </si>
  <si>
    <t>II</t>
  </si>
  <si>
    <r>
      <t>m</t>
    </r>
    <r>
      <rPr>
        <vertAlign val="superscript"/>
        <sz val="10"/>
        <rFont val="Arial"/>
        <family val="2"/>
        <charset val="238"/>
      </rPr>
      <t>2</t>
    </r>
  </si>
  <si>
    <t>5.</t>
  </si>
  <si>
    <t>6.</t>
  </si>
  <si>
    <t>III</t>
  </si>
  <si>
    <t>ZIDARSKI RADOVI</t>
  </si>
  <si>
    <t>IV</t>
  </si>
  <si>
    <t>VI</t>
  </si>
  <si>
    <t>kom</t>
  </si>
  <si>
    <t>UKUPNO:</t>
  </si>
  <si>
    <t>SVEUKUPNO:</t>
  </si>
  <si>
    <t>paušal</t>
  </si>
  <si>
    <t>napomena:</t>
  </si>
  <si>
    <t>*</t>
  </si>
  <si>
    <t>V</t>
  </si>
  <si>
    <t>RUŠENJA, DEMONTAŽE, PRIPREMA</t>
  </si>
  <si>
    <t>DEMONTAŽA, RUŠENJE, PRIPREMA UKUPNO:</t>
  </si>
  <si>
    <t>SKELARSKI RADOVI</t>
  </si>
  <si>
    <t>kg</t>
  </si>
  <si>
    <t>SKELARSKI RADOVI UKUPNO:</t>
  </si>
  <si>
    <t>ZIDARSKI RADOVI UKUPNO</t>
  </si>
  <si>
    <t>PDV 25%</t>
  </si>
  <si>
    <t>m2</t>
  </si>
  <si>
    <t>komplet</t>
  </si>
  <si>
    <t>m3</t>
  </si>
  <si>
    <t xml:space="preserve">GRAĐEVINSKI RADOVI </t>
  </si>
  <si>
    <t>jed.cijena</t>
  </si>
  <si>
    <t>jed. mj.</t>
  </si>
  <si>
    <t>Sve mjere kontrolirati u naravi</t>
  </si>
  <si>
    <t>BETONSKI I ARMIRANOBETONSKI RADOVI</t>
  </si>
  <si>
    <t>BETONSKI I AB RADOVI UKUPNO</t>
  </si>
  <si>
    <t>DEMONTAŽA, RUŠENJA, PRIPREME</t>
  </si>
  <si>
    <t>Ispuhati zrakom pod tlakom sve zidove. Potrebno je zašititi sve površine prethodno ispuhivanju. Alternativa je četkom to očistiti. U stavku uključiti sav potreban materijal, rad i opremu za izvedbu do potpune gotovosti.</t>
  </si>
  <si>
    <t xml:space="preserve">Nakon obijanja žbuke zid očistiti čeličnim četkama, a reške skobama do dubine od 2 cm. Potom cijelu površinu otprašiti i isprati vodom pod tlakom. Utovar, odvoz i istovar na lokaciju  udaljenu do 20 km. Obračun po m2. </t>
  </si>
  <si>
    <t>Priprema</t>
  </si>
  <si>
    <t>obijanje žbuke</t>
  </si>
  <si>
    <t>Sidrenje uglova</t>
  </si>
  <si>
    <t>Pažljivo ručno obijanje trošne žbuke i obloge vanjskih zidova na mjestima sidrenja, debljine 2,5-4 cm s definiranih ravnih ploha obodnih zidova soba do čiste, ravne, čvrste i suhe podloge.  Pri uklanjanju žbuke na vanjskoj strani zida voditi brigu o svim profilacijama u zidu i oko otvora te postupati u skladu s uputama konzervatorskog zavoda. Ziđe pročelja je od opeke. Nakon obijanja žbuke zid očistiti čeličnim četkama, a reške skobama do dubine od 2 cm. Potom cijelu površinu otprašiti i isprati vodom pod tlakom. Utovar, odvoz i istovar na lokaciju  udaljenu do 10 km. Obračun po m2.</t>
  </si>
  <si>
    <t>ručno obijanje</t>
  </si>
  <si>
    <t>utovar i deponiranje</t>
  </si>
  <si>
    <t>Ostalo</t>
  </si>
  <si>
    <t>Rabiciranje staklenom mrežicom. Armirna mrežica je staklena mrežica visoke kvalitete za ugradnju u sustave vanjske termoizolacije. Mrežica se koristi za armirni sloj i utiskuje se u površinu čeličnim gleterom. Mrežica se mora utisnuti u zadnju trećinu debljine armirnog sloja. Utiskuje se „mokro na mokro“ s minimalno 10 cm preklapanja. Mrežica se prekriva s 1 mm ljepila. Nakon postavljene površine mrežice, višak mrežice se odreže. Nakon završetka izrade mrežica ne smije biti vidljiva.  U cijenu stavke uključen je sav potreban rad, materijal, faktori i transport.</t>
  </si>
  <si>
    <t>Izvedba ležajeva dimenzija 15x15 cm i dubine 5 cm. Potrebno je ručno i pažljivo odštemati ležaj na zidu od opeke. Obračun po komadu. U stavku uključiti sve potrebne materijale, rad i opremu za izvedbu do potpune gotovosti.</t>
  </si>
  <si>
    <t>ispitivanje</t>
  </si>
  <si>
    <t>TESARSKI RADOVI</t>
  </si>
  <si>
    <t>METALNA KONSTRUKCIJA</t>
  </si>
  <si>
    <t>METALNA KONSTRUKCIJA UKUPNO:</t>
  </si>
  <si>
    <t>Odabrani sustav:__________________________</t>
  </si>
  <si>
    <t>- zidovi</t>
  </si>
  <si>
    <t>deponiranje žbuke</t>
  </si>
  <si>
    <t>Doprema na gradilište, montaža, demontaža i odvoz s gradilišta cijevne fasadne skele od bešavnih cijevi. Skelu izvesti prema projektu skele i statičkom računu koji je izvođač dužan napraviti prije izvedbe skele, prema važećim standardima, propisima i pravilima struke. Uključivo radne platforme od mosnica i zaštitne ograde (visine min. 1,2 m),  sva potrebna ukrućenja i sidrenja. Skelu osigurati sidrenjem u zgradu, a zaštititi od groma uzemljenjem. U jediničnu cijenu uključiti i zaštitni zastor od jutenih ili PE traka po cijeloj površini vanjske strane skele, željezne ili drvene ljestve – penjalice i sav potreban pomoćni materijal i pribor. Sav transport materijala, rad i komunikacije vrši se isključivo s vanjske strane građevine, preko skele, a ne kroz zgradu.
Prije davanja ponude ponuditelj može pregledom situacije, konfiguracije terena i geometrije pročelja ustanoviti mogućnosti postave skele na svim dijelovima pročelja, uvjete pristupa, osiguranja prolaza, ulaza i prostora za odlaganje materijala i zaštite drugih ploha i vegetacije. Visina skele do 21 m. Skela se radi samo na mjestu ojačavanja uglova zgrade. Obračun se vrši po vertikalnoj projekciji. Moguće je koristiti istu skelu s uličnog pročelja na dvorišnom pročelju uz nadogradnju u visni. Radi izvedbe sidrenja uglova dovoljno je jedno polje 2.5m oko mjesta ugradnje.</t>
  </si>
  <si>
    <t>7.</t>
  </si>
  <si>
    <t>8.</t>
  </si>
  <si>
    <t>9.</t>
  </si>
  <si>
    <t>10.</t>
  </si>
  <si>
    <t>11.</t>
  </si>
  <si>
    <t>12.</t>
  </si>
  <si>
    <t>13.</t>
  </si>
  <si>
    <t>14.</t>
  </si>
  <si>
    <t>15.</t>
  </si>
  <si>
    <t>16.</t>
  </si>
  <si>
    <t>17.</t>
  </si>
  <si>
    <t>18.</t>
  </si>
  <si>
    <t>deponiranje šute</t>
  </si>
  <si>
    <t>beton</t>
  </si>
  <si>
    <t>Izvedba AB tlačne ploče</t>
  </si>
  <si>
    <t xml:space="preserve">Dobava, siječenje, savijanje i ugradnja armature  kvalitete čelika B500B.  Armatura su rebraste armaturne mreže. Prilikom ugradnje voditi računa o preklopu armature. Obračun po kg. Cijenom treba obuhvatiti kompletan rad. Prethodno betoniranju obavezan je pregled izvedenih armiračkih radova od strane nadzornog inženjera. </t>
  </si>
  <si>
    <t>Višekratno i detaljno čišćenje prostorija za vrijeme izvođenja radova, prije primopredaje prostorija obuhvaćenih radovima. Stavka ukljućuje čišćenje nakon svih radova.  Ukoliko dođe do onečišćenja prostorija koje nisu obuhvaćene radovima, izvođač je iste dužan očistiti o svom trošku.</t>
  </si>
  <si>
    <t xml:space="preserve">Priprema potrebne dokumentacije. Stavka uključuje projekt skele i tunela. </t>
  </si>
  <si>
    <t>materijal</t>
  </si>
  <si>
    <t>4-6 komada- ja uzela 5 komada</t>
  </si>
  <si>
    <t>Ispitivanje ugrađenih sidra hidrauličnom prešom. Sidra se ispituju na čupanje. Ispitivanje se vrši na 4 mjesta. Na uličnom dijelu ispituje se na jedno sidro na razini prizemlja i 2 kata. Na dvorišnom djelu se ispituje po jedno sidro na razini podruma (sutren) i 2 kata. Obračun po komadu sidra. Sila koju sidro mora izdržati iznosi 70 kN. Ukoliko ne zadovolji, izvođač o svom trošku mijenja sva ugrađena sidra.</t>
  </si>
  <si>
    <t>Mreža u GFRP proizvedena je tehnologijom TextrusionTM, čije se šipke sastoje od dugih staklenih vlakana impregniranih termoreaktivnom smolom epoksidnog tipa vinilestera. Pri formiranju mreže vlakna iz dva smjera pletu se pod pravim kutom tako da se stvara monolitna mreža. Tipa kao T192AR ili jednakovrijedni (_________________).
*Tip T192AR: Mreža prosječne debljine 5mm, nominalnog presjeka jedne šipke unutar mreže od 20 mm2, mreža veličine okna 66x66 mm / 99x99 mm, vlačne čvrstoće šipke 5,7 kN, izduljenje pri slomu iznosi 1,1%, prosječne vlačne aksijalne čvrstoće šipke EA od 540 kN, reakcije na požar* A2 i kalorijske vrijednosti 7,99 MJ/kg.
** Napomena: Procijenjeno je da ukoliko uzimamo u obzir npr. mrežicu FB MESH 66x66T96AR umetnutu u sloj morta NHL 8MPa debljine 30 mm tada požarnu otpornost možemo klasificirati u A1 razred. 
U stavci uračunati i materijal i rad.</t>
  </si>
  <si>
    <t>KONEKTOR
'Konektor u obliku slova L u GFRP za spajanje mreže na zidove, izrađen od AR (alkalno otpornog) staklenog vlakna, prethodno zategnut i impregniran termoreaktivnom smolom epoksidnog tipa vinilestera.
Karakteristike:  Veličina konektora: dulja strana je 10-100 cm, kraća strana je 10 cm, poprečnog presjeka 10x7 mm, vlačne čvrstoće šipke 31 kN, izduljenje pri slomu iznosi 1,7%, prosječne vlačne aksijalne čvrstoće šipke EA od 1847 kN. 
U stavci uračunati i materijal i rad.</t>
  </si>
  <si>
    <t>Predoblikovani element u GFRP mreži savijen pod pravim kutom. Tipa kao T192AR ili jednakovrijedno (________________). 4-6 kom/m2.
*Tip T192AR:  Veličina kutnika je 330x330 mm, visine 2 m, nominalnog presjeka jedne šipke unutar mreže od 20 mm2, mreža veličine okna 66x66 mm / 99x99 mm, vlačne čvrstoće šipke 5,7 kN, izduljenje pri slomu iznosi 1,1%, prosječne vlačne aksijalne čvrstoće šipke EA od 540 kN.</t>
  </si>
  <si>
    <t>Pripremni radovi unutar stambenih prostorija</t>
  </si>
  <si>
    <t>- deponiranje</t>
  </si>
  <si>
    <t xml:space="preserve"> - obijanje</t>
  </si>
  <si>
    <t>stubište</t>
  </si>
  <si>
    <t>Utovar, prijevoz i deponiranje uklonjene pune opeke. Deponirati na odgovarajući deponij za građevinski materijal do 20 km od gradilišta. U stavku uključiti sve potrebne materijale, rad i opremu za izvedbu do potpune gotovosti.</t>
  </si>
  <si>
    <t>parket 2,2 cm</t>
  </si>
  <si>
    <t>daščana oplata 2x2,4 cm</t>
  </si>
  <si>
    <t>slojevi pvc folije i stiropora</t>
  </si>
  <si>
    <t>19.</t>
  </si>
  <si>
    <t>- cementna glazura 15 cm</t>
  </si>
  <si>
    <t>- daščana oplata 2.4 cm</t>
  </si>
  <si>
    <t>- deponiranje šute</t>
  </si>
  <si>
    <t>20.</t>
  </si>
  <si>
    <t>Bušenje rupa za sidrenje promjera 20 mm. Koristiti ručnu bušilicu. Bušenje je kroz zid od opeke na mjestima predviđenim projektom. Dubina rupe iznosi 2,0 m, osim ako projektom nije drugačije propisano. Nakon bušenja potrebno je očistiti rupu. Rupa mora biti očišćena od prašine i ostataka opeke i morta. Obračun po komadu. U stavku uključiti sve potrebne materijale, rad i opremu za izvedbu do potpune gotovosti.</t>
  </si>
  <si>
    <t>fi20 rupa (sidro fi16)</t>
  </si>
  <si>
    <t>21.</t>
  </si>
  <si>
    <t>22.</t>
  </si>
  <si>
    <t>23.</t>
  </si>
  <si>
    <t>24.</t>
  </si>
  <si>
    <t>Dobava, postava, skidanje i otprema tunelske skele- prolaza za pješake, izrađenog od bešavnih cijevi i potrebnih spojnih elemenata, sa svim potrebnim ukrućenjima i sidrenjima.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HTZ propisi. Izvođač radova dužan je u nivou pločnika izvesti ograđeni prostor za odlaganje potrebnih materijala, a u skladu s rješenjem o zauzimanju javno-prometne površine, što je uključeno u cijenu skele. Prije izvedbe skele izvođač je dužan izraditi projekt skele što je u cijeni stavke. Visina minimalno 4m. Radi izvedbe sidrenja uglova dovoljno je samo jedno polje od 2.5m oko mjesta sidrenja.</t>
  </si>
  <si>
    <t>Zaštita prozora i ostalih otvora na pročeljima. Stavka uključuje učvršćivanje i postavu zaštitne folije. U stavku uključiti sve potrebne materijale, rad i opremu za izvedbu do potpune gotovosti. Obračun po m2 prozora.</t>
  </si>
  <si>
    <t>30.</t>
  </si>
  <si>
    <t>Strojno špricanje ili ručno nanošenje  fine žbuke s  unutarnje strane zidova  produžnom žbukom 1:3:9 u slojevima ukupne debljine  0,5 cm za fini sloj žbuke. Izvedba nakon crm sustava. Uključiti sav materijal, rad i alat za rad do potpune gotovosti. Rabic pletivo je obračunato zasebnom stavkom.</t>
  </si>
  <si>
    <t xml:space="preserve">Dobava i ugradnja ojačanja na uglu vanjskih zidova u obliku sidara od armaturne šipke Φ16 dužine 200 cm. U cijenu je uključena ugradnja sidara i  injektiranje rupe epoksidnim ljepilom nakon ugradnje šipke, postavljanje čelične pločice 100x100x8 mm sa zatezanjem matice nakon stvrdnjavanja epoksida te zatvaranje ležajne rupe produžnim mortom. Na jednom uglu 3-4 komada usidriti okomito na nosivi zid prema projektu. Obračun po kg.  U cijeni je sav rad i materijal po uputi proizvođača do potpune gotovosti. </t>
  </si>
  <si>
    <t>Torkretiranje</t>
  </si>
  <si>
    <t xml:space="preserve">Strojno špricanje ili ručno nanošenje  jednog sloja lagane, vapneno - cementne žbuke s  unutarnje strane zidova  debljine do 0,5 cm. Žbuku je potrebno zagladiti. Uključiti sav materijal, rad i alat za rad do potpune gotovosti. </t>
  </si>
  <si>
    <t>armaturna mreža Q188</t>
  </si>
  <si>
    <t xml:space="preserve">Dobava i ugradnja sidara za povezivanje tlačne ploče s postojećim zidovima. Sidra se izvode iz betonskog rebrastog čelika B500B promjera Ø14mm, dužine od 90cm (rubni zidovi) do 200cm (središnji zid) i ugrađuju se između dva grednika (prema skicama). Uključivo bušenje rupa promjera do Ø18 i dužine 35 cm u zidovima od pune opeke i ugradnja utiskivanjem sidara u iste s odgovarajućim ekspanzivni mortom. Sidra se ugrađuju prije ugradnje armature tlačne ploče i betoniranja iste. U cijenu uključen sav potrebni materijal. </t>
  </si>
  <si>
    <t xml:space="preserve">Dobava i ugradnja spojnih sredstava vijaka za sprezanje drveta i betona ili armaturnih šipki Ø14mm., kvalitete čelika B500B,u epoxy ljepilu na razmaku od 15cm u predbušenim rupama u grednicima. Razmak u  sredini raspona postaviti na 20 cm udaljenosti. Šipka je duljine 20 cm od toga je 12 cm unutar grednika, ostatak prolazi kroz oplatu u betonsku ploču.  Šipke se postavljaju pod kutem od 45 stupnjeva. U cijenu uključen sav potrebni materijal. </t>
  </si>
  <si>
    <t xml:space="preserve">beton C30/37 </t>
  </si>
  <si>
    <t xml:space="preserve">sidra ∅8 za sidrenje torkreta-16kom/m2, L=35cm </t>
  </si>
  <si>
    <t xml:space="preserve">armatura u uglovima -∅10, L=120 cm,
(cca 15% predviđene glavne armature) </t>
  </si>
  <si>
    <t>Strojno špricanje ili ručno nanošenje grube i fine žbuke s  unutarnje strane zidova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t>
  </si>
  <si>
    <t>dvostrano</t>
  </si>
  <si>
    <t xml:space="preserve"> armatura</t>
  </si>
  <si>
    <t xml:space="preserve">vertikalni i horizontalni serklaži </t>
  </si>
  <si>
    <t>TESARSKI RADOVI UKUPNO:</t>
  </si>
  <si>
    <t>IZOLATERSKI RADOVI</t>
  </si>
  <si>
    <t>VII</t>
  </si>
  <si>
    <t>IZOLATERSKI RADOVI UKUPNO:</t>
  </si>
  <si>
    <t>Oplata ab elemenata</t>
  </si>
  <si>
    <t>Dobava, montaža i demontaža s učvršćivanjem oplate za armiranobetonske elemente dimenzija prema projektu. Oplata mora biti glatka i špricana protiv ljepljenja. Obračun po kompletu. Uključiti sav materijal, rad i alat za rad do potpune gotovosti.</t>
  </si>
  <si>
    <t>dodatna armatura oko otvora -∅10 ,L =140-220 cm (cca 25% predviđene glavne armature)</t>
  </si>
  <si>
    <t>svi zidovi</t>
  </si>
  <si>
    <t>Demontaža, razgradnja  i rušenje zida od opeke normalnog formata debljine cca 40cm. Rad se izvodi razgradnjom uz upotrebu ručnog štemanja zida. Obračun po m3. Cijenom treba obuhvatiti kompletan rad. Koeficijent rastresitosti 1,3.</t>
  </si>
  <si>
    <t>Izvedba sprezanja AB tlačne ploče s grednicima potkrovlja i ravnog krova</t>
  </si>
  <si>
    <t>pločice 100x100x8 mm, kom = 130</t>
  </si>
  <si>
    <t>Sanacija i popravak zidova zapunjavanjem sljubnica i pukotina mortom na bazi dvokomponentnog morta na bazi hidrauličkog veziva, ojačan alkalno otpornim vlaknima i polimernim dodacima za sanaciju i konstruktivno ojačanje opečnog ziđa. Prije nanošenja morta potrebno je očistiti sve četkom, otprašiti i zasititi podlogu vodom, u svrhu sprečavanja upijanja vode iz žbuke od strane podloge. Mjesta koja se popravljaju mogu se odmah izravnati sa žlicom, gleterom, gladilicom odnosno žlicom za sljubnice, lagano pritiskajući za poboljšanje prionjivosti tako da ostane jedna zatvorena površina. Višak morta ukloniti odmah nakon ugradnje. Zidovi visine do 440 cm. Radna skela uključena u cijenu. Obračun po m2 površine zida. Odabrani sustav provjeriti s projektantom.</t>
  </si>
  <si>
    <t xml:space="preserve"> Ø14; L =90cm</t>
  </si>
  <si>
    <t xml:space="preserve"> Ø14; L =200cm</t>
  </si>
  <si>
    <t>stanovi</t>
  </si>
  <si>
    <t>potkrovlje i krov</t>
  </si>
  <si>
    <t xml:space="preserve">spojna sredstva Ø14, L=20 cm </t>
  </si>
  <si>
    <t xml:space="preserve">Torkretiranje zidova </t>
  </si>
  <si>
    <t>Ojačanje zidova  CRMom</t>
  </si>
  <si>
    <t>svjetlarnik</t>
  </si>
  <si>
    <t>Ojačanje zidova CRM sustavom</t>
  </si>
  <si>
    <t>ZEMLJANI RADOVI</t>
  </si>
  <si>
    <t/>
  </si>
  <si>
    <t>NAPOMENA:</t>
  </si>
  <si>
    <t>Sve radove izvoditi uz suglasnost investitora, nadzora i projektanta. Stavka uključuje sav potreban materijal, alat,opremu, skele i sve ostalo potrebno za kompletan dovršetak i funkcionalnost stavke. 
Opći i posebni uvjeti sastavni dio su ovog troškovnika. Sve navedeno u općim uvjetima što utječe na ukupnu cijenu obavezno ukalkulirati u jediničnu cijenu svake pojedine stavke troškovnika. Naknadni zahtjevi nakon ugovaranja neće se priznavati.</t>
  </si>
  <si>
    <t>Stavka obuhvaća iskop zemlje u jami sa ravnim odsijecanjem bokova jame i razupiranjem, fino planiranje dna jame na propisanu visinu i nagib, utovar, prijevoz, istovar i razastiranje iskopanog materijala na gradilište, izrada podloge od pijeska d=10cm, zatrpavanje jame najprije sitnijim pješčanim materijalom bez kamenja (puniti i nabijati ručno) do visine 30 cm iznad tjemena, te zatrpavanje krupnijim šljunčanim materijalom uz strojno nabijanje iznad.
Zbijenosti i dokaz kvalitete prema uputi nadzovrnog inženjera.</t>
  </si>
  <si>
    <t>Obračun prema m3 nasipa u zbijenom stanju</t>
  </si>
  <si>
    <r>
      <t>m</t>
    </r>
    <r>
      <rPr>
        <vertAlign val="superscript"/>
        <sz val="10"/>
        <rFont val="Arial Narrow"/>
        <family val="2"/>
      </rPr>
      <t>3</t>
    </r>
  </si>
  <si>
    <r>
      <t>m</t>
    </r>
    <r>
      <rPr>
        <vertAlign val="superscript"/>
        <sz val="10"/>
        <rFont val="Arial Narrow"/>
        <family val="2"/>
        <charset val="238"/>
      </rPr>
      <t>3</t>
    </r>
  </si>
  <si>
    <t>ZEMLJANI RADOVI UKUPNO:</t>
  </si>
  <si>
    <r>
      <t>m</t>
    </r>
    <r>
      <rPr>
        <vertAlign val="superscript"/>
        <sz val="10"/>
        <rFont val="Arial "/>
      </rPr>
      <t>3</t>
    </r>
  </si>
  <si>
    <r>
      <rPr>
        <b/>
        <sz val="10"/>
        <rFont val="Arial "/>
      </rPr>
      <t>Planiranje iskopanog ravnoga terena</t>
    </r>
    <r>
      <rPr>
        <sz val="10"/>
        <rFont val="Arial "/>
      </rPr>
      <t xml:space="preserve"> na ravninu ±2cm na mjestima gdje se postavlja nasip tucanika. U cijenu je uključen i eventualni utovar i prijevoz suvišnoga materijala na privremenu deponiju na gradilištu (uključivo i istovar).  Cijenom treba obuhvatiti kompletan rad.</t>
    </r>
  </si>
  <si>
    <r>
      <t>m</t>
    </r>
    <r>
      <rPr>
        <vertAlign val="superscript"/>
        <sz val="10"/>
        <rFont val="Arial "/>
      </rPr>
      <t>2</t>
    </r>
  </si>
  <si>
    <r>
      <t xml:space="preserve">Dobava, razastiranje, nabijanje i planiranje </t>
    </r>
    <r>
      <rPr>
        <b/>
        <sz val="10"/>
        <rFont val="Arial "/>
      </rPr>
      <t>nasipa tucanika</t>
    </r>
    <r>
      <rPr>
        <sz val="10"/>
        <rFont val="Arial "/>
      </rPr>
      <t xml:space="preserve"> (granulacija Ø0-60mm), u slojevima od 30cm, kao podložnog sloja ispod betonske podloge temeljne AB ploče. Nasipavanje, nabijanje i valjanje do potrebne zbijenosti (prema statičkom proračunu). Obavezna kontrola zbijenosti od strane nadležnih institucija (u obvezi izvođača). 
Cijenom treba obuhvatiti kompletan rad. </t>
    </r>
  </si>
  <si>
    <r>
      <t>Izvedba</t>
    </r>
    <r>
      <rPr>
        <b/>
        <sz val="10"/>
        <rFont val="Arial "/>
      </rPr>
      <t xml:space="preserve"> zemljanog nasipa</t>
    </r>
    <r>
      <rPr>
        <sz val="10"/>
        <rFont val="Arial "/>
      </rPr>
      <t xml:space="preserve"> od materijala dovezenog sa deponije gradilišta, uključivo svi lokalni transporti sa utovarom na kamion i istovar na traženu lokaciju. Nasip izvoditi malim strojevima uz nabijanje svakih 30cm. 
Cijenom treba obuhvatiti kompletan rad. </t>
    </r>
  </si>
  <si>
    <t>III.</t>
  </si>
  <si>
    <t xml:space="preserve">- beton </t>
  </si>
  <si>
    <t>- armatura</t>
  </si>
  <si>
    <t xml:space="preserve">Dobava i izvedba armirano betonskih elemenata betonom C30/37, dimenzija prema projektu, granulirani agregat. Oplata glatka. Beton je potrebno kod ugradbe vibrirati, da nestanu gnijezda (segregirani dio). Sva eventualna potrebna podupiranja i njega betona u periodu od 20 dana su u cijeni stavke. Obračun po m3. Cijenom treba obuhvatiti kompletan rad. 
 </t>
  </si>
  <si>
    <t>Nabava, izrada i montaža čelične konstrukcije od zavarenih vertikalnih i horizontalnih profila 40x40x3mm dimenzija prema shemama.  Konstrukcija  se spaja s postojećom opekom sa dva vijka M12 kv 5.6 duljine sidrenja min. 10cm na pločevini dimenzija 100x60x3mm zavarenoj na početak svakog vertikalnog elementa. Površinu opeke gdje se spajaju čelični elementi potrebno je očistiti i izravnati slojem podložnog morta debljine 3cm. Konstrukciju pridržati dodatnim čeličnim elementom za drvene elemente krovišta bušenjem vijka u rog ili mijenu (prilagoditi na licu mjesta postojećoj geometriji krova)  Predbušene rupe za vijke zapunjuju se epoksidnim ljepilom. Elementi se oblažu s 3 sloja gipskartonske ploče u tavanskom prostoru iz protupožarnih razloga, a iznad krova vlaknocementnim pločama. Završna obrada vlaknocementnih ploča uključena u cijenu. Potrebno ju je izvesti naknadno prema uputama Gradskog zavoda za zaštitu spomenika kulture. U cijenu uključiti sav potreban rad.</t>
  </si>
  <si>
    <t>Odvoz suvišne zemlje i ostalog građevinskog materijala na gradsku deponiju. Cijenom je obuhvaćen utovar u prijevozno sredstvo, odvoz na gradsku deponiju ili planirku (uključivo sve takse na deponiji ili planirki) i istovar.</t>
  </si>
  <si>
    <t>Demontaža, razgradnja  i rušenje dimnjaka od pune opeke normalnog formata debljine cca 50cm. Rad se izvodi razgradnjom uz upotrebu ručnog štemanja zida. Obračun po m3. Cijenom treba obuhvatiti kompletan rad. Koeficijent rastresitosti 1,3.</t>
  </si>
  <si>
    <t>31.</t>
  </si>
  <si>
    <t>33.</t>
  </si>
  <si>
    <t>34.</t>
  </si>
  <si>
    <t>35.</t>
  </si>
  <si>
    <t>36.</t>
  </si>
  <si>
    <t>37.</t>
  </si>
  <si>
    <t>38.</t>
  </si>
  <si>
    <t>39.</t>
  </si>
  <si>
    <t>40.</t>
  </si>
  <si>
    <t>41.</t>
  </si>
  <si>
    <t>42.</t>
  </si>
  <si>
    <t>43.</t>
  </si>
  <si>
    <t>Dobava i izvedba armirano betonske tlačne ploče betonom C25/30, debljine 8 cm, granulirani agregat. Oplata glatka, ostaje ispod tlačne ploče. Ploča se betonira i spreže s drvenim grednicima poda prizemlja. Spojna sredstva je armaturna šipka Ø14, kvalitete čelika B500B,u epoxy ljepilu na razmaku od 15cm u predbušenim rupama u grednicima. Razmak u  sredini raspona postaviti na 20 cm udaljenosti. Šipka je duljine 20 cm od toga je 10 cm unutar grednika, ostatak prolazi kroz oplatu u betonsku ploču. Armatura tlačne ploče je Q188. Beton je potrebno kod ugradbe vibrirati, da nestanu gnijezda (segregirani dio). Segregaciju sanira izvođač o svom trošku.
Prije izvedbe izvršiti će se ugradnja vijaka za sprezanje ab ploče sa drvenim grednicima. Njega betona u periodu od 20 dana su u cijeni stavke. Obračun po m3. Cijenom treba obuhvatiti kompletan rad. Spojna sredstva su pretpostavljene količine, jer se ne zna točan broj grednika.</t>
  </si>
  <si>
    <r>
      <t xml:space="preserve">Zamjena uklonjene šute između daščane oplate drvenih grednika. Između drvenih grednika postaviti </t>
    </r>
    <r>
      <rPr>
        <b/>
        <sz val="10"/>
        <rFont val="Arial"/>
        <family val="2"/>
      </rPr>
      <t>slojeve parnu branu i slojeve mineralne vune</t>
    </r>
    <r>
      <rPr>
        <sz val="10"/>
        <rFont val="Arial"/>
        <family val="2"/>
        <charset val="238"/>
      </rPr>
      <t xml:space="preserve"> u visini grednika. Postaviti prethodno izvedbi tlačne ab ploče u potkrovlju, ravnim krovovima i stanovima gdje se izvodi tlačna AB ploča. Izvesti radove prema uputama proizvođača.  Uključiti sav materijal, rad i alat za rad do potpune gotovosti.</t>
    </r>
  </si>
  <si>
    <t xml:space="preserve">Dobava i postava PE folije debljine 0,2mm, ispod sitnozrnatih betona (plivajući pod), a iznad polistirena (zvučna izolacija). 
Cijenom treba obuhvatiti kompletan rad. </t>
  </si>
  <si>
    <r>
      <rPr>
        <sz val="10"/>
        <rFont val="Arial"/>
        <family val="2"/>
      </rPr>
      <t>Dobava i izvedba</t>
    </r>
    <r>
      <rPr>
        <b/>
        <sz val="10"/>
        <rFont val="Arial"/>
        <family val="2"/>
      </rPr>
      <t xml:space="preserve"> estriha debljine 4-6cm</t>
    </r>
    <r>
      <rPr>
        <sz val="10"/>
        <rFont val="Arial"/>
        <family val="2"/>
      </rPr>
      <t>, postavlja se na XPS, sve prema uputama proizvođača (postavlja se na međukatnu konstrukciju gdje se izvodi betonska tlačna ploča samo u sanitarnim prostorijama).   Obračun po m2. Cijenom treba obuhvatiti kompletan rad. Dobava materijala i izvedba sitnozrnog armiranog  cementnog estriha C25/35 (2200 kg/m3) u debljini 4-6cm (sloj plivajućeg poda). Stavkom obuhvatiti dobavu i ugradnju mreže od polipropilenskih vlakana. Gornja površina pažljivo zaglađena. Estrih od zidova odijeliti trakom polistirena. Ispod estriha se postavlja PE folija i EPS, uračunato u drugoj stavci.
Cijenom treba obuhvatiti kompletan rad.</t>
    </r>
  </si>
  <si>
    <t>6</t>
  </si>
  <si>
    <r>
      <rPr>
        <sz val="10"/>
        <rFont val="Arial"/>
        <family val="2"/>
      </rPr>
      <t>Dobava i izvedba</t>
    </r>
    <r>
      <rPr>
        <b/>
        <sz val="10"/>
        <rFont val="Arial"/>
        <family val="2"/>
      </rPr>
      <t xml:space="preserve"> suhog estriha s gipsanim pločama</t>
    </r>
    <r>
      <rPr>
        <sz val="10"/>
        <rFont val="Arial"/>
        <family val="2"/>
      </rPr>
      <t xml:space="preserve"> debljine 3cm, postavlja se na XPS, sve prema uputama proizvođača. Suhi estrih se izvodi na svim međukatnim gdje se izvodi tlačna betonska ploča osim u sanitarnim prostorijama, tamo se izvodi estrih. Obračun po m2. Cijenom treba obuhvatiti kompletan rad.   </t>
    </r>
  </si>
  <si>
    <r>
      <rPr>
        <sz val="10"/>
        <rFont val="Arial"/>
        <family val="2"/>
      </rPr>
      <t xml:space="preserve">Dobava, doprema materijala i izvedba </t>
    </r>
    <r>
      <rPr>
        <b/>
        <sz val="10"/>
        <rFont val="Arial"/>
        <family val="2"/>
      </rPr>
      <t xml:space="preserve">hidroizolacija poda u sanitarnim prostorijama i području potkrovlja </t>
    </r>
    <r>
      <rPr>
        <sz val="10"/>
        <rFont val="Arial"/>
        <family val="2"/>
      </rPr>
      <t xml:space="preserve">jednokomponentnim polimercementnim hidroizolacijskim mortom, bez otapala. Hidroizolaciju izvesti na cijeloj površini podova i vertikalno uz zidove do visine 20cm. Izvedba u dva sloja debljine 1mm, ukupno 2mm s armiranjem prvog sloja alkalno postojanom mrežicom od staklenih vlakana. Izvodi se na betonskoj podlozi poda ispod završnog poda i definitivne obrade opločenja keramičkim ili granitno-porculanskim pločicama. U cijenu uključena nabava, doprema i montaža dilatacijskih traka na spojevima vertikalnih i horizontalnih ploha.
Cijenom treba obuhvatiti kompletan rad </t>
    </r>
    <r>
      <rPr>
        <sz val="10"/>
        <rFont val="Arial Narrow"/>
        <family val="2"/>
        <charset val="238"/>
      </rPr>
      <t xml:space="preserve">  </t>
    </r>
  </si>
  <si>
    <t>8</t>
  </si>
  <si>
    <r>
      <rPr>
        <sz val="10"/>
        <rFont val="Arial"/>
        <family val="2"/>
      </rPr>
      <t xml:space="preserve">Dobava potrebnog materijala i izvedba </t>
    </r>
    <r>
      <rPr>
        <b/>
        <sz val="10"/>
        <rFont val="Arial"/>
        <family val="2"/>
      </rPr>
      <t>podnog</t>
    </r>
    <r>
      <rPr>
        <sz val="10"/>
        <rFont val="Arial"/>
        <family val="2"/>
      </rPr>
      <t xml:space="preserve"> </t>
    </r>
    <r>
      <rPr>
        <b/>
        <sz val="10"/>
        <rFont val="Arial"/>
        <family val="2"/>
      </rPr>
      <t>opločenja</t>
    </r>
    <r>
      <rPr>
        <sz val="10"/>
        <rFont val="Arial"/>
        <family val="2"/>
      </rPr>
      <t xml:space="preserve"> unutarnjim protukliznim  granitno - porculanskih pločica I. klase/laminatom po izboru investitora u sanitarnim prostorijama. Pločice moraju biti protuklizne, otporne na habanje te pogodne za često pranje i lagano održavanje, dimenzije, tip i marka pločica po izboru investitora. Pločice/laminat se postavlja na estrih. Cijenom treba obuhvatiti kompletan rad, uključujući primjenu profilacija i fugiranje</t>
    </r>
    <r>
      <rPr>
        <sz val="10"/>
        <rFont val="Arial Narrow"/>
        <family val="2"/>
        <charset val="238"/>
      </rPr>
      <t>.</t>
    </r>
  </si>
  <si>
    <t>Izolacija ravnih krovova koji se sprežu</t>
  </si>
  <si>
    <r>
      <t xml:space="preserve">Dobava, doprema materijala i ugradnja </t>
    </r>
    <r>
      <rPr>
        <b/>
        <sz val="10"/>
        <rFont val="Arial"/>
        <family val="2"/>
      </rPr>
      <t>krovne hidroizolacijske folije</t>
    </r>
    <r>
      <rPr>
        <sz val="10"/>
        <rFont val="Arial"/>
        <family val="2"/>
      </rPr>
      <t>, UV stabilne. TPO debljine min. 1,8mm. Višeslojna sintetička hidroizolacijska membrana, ojačana staklenim voalom, na bazi fleksibilnih poliolefina (FPO). Membrane se slobodno polažu te fiksiraju u podlogu prema uputama proizvođača membrane uz ugradnju geoteksila, kako bi izdržale dinamičko djelovanje vjetra. Spojevi se obrađuju vrućim zrakom sa širinom vara od min. 3 cm, preklop 12 cm, u skladu s propisanom tehnologijom od strane proizvođača membrane. Obavezno sidrenje u konstrukciju s obzirom da se iznad ne izvodi šljunak. Na spojeve pod-zid i završetak membrane izvesti sa kaširanim limom u sustavu membrane (debljine min. 1,7mm), uključena brtvljenje sa namjenskim poliuretanskim brtvilom.
U jediničnu cijenu uključiti sav dodatni materijal prema uputama proizvođača koji se odnosi na sve spojeve, holkere, brtvene i spojne trake. 
Cijenom treba obuhvatiti kompletan rad.</t>
    </r>
  </si>
  <si>
    <t>Dobava, doprema materijala i postava geosintetičkog polipropilenskog geotekstila, plošna masa 300g/m2, na toplinsku izolaciju ravnog krova i ispod nje (između toplinske i hidroizolacije).  Geotekstil postavljati u preklopima od minimalno 15cm.  
Cijenom treba obuhvatiti kompletan rad.</t>
  </si>
  <si>
    <r>
      <t>Dobava, doprema materijala i izvedba horizontalne toplinske izolacije ravnog krova u obliku exstrudiranog polistirena (XPS), debljine 20cm, gustoće &gt;=32kg/m3, ploče na preklop, kakvoće i tehničkih karakteristika prema HRN G.C7.202/90 ili jednakovrijedno; klasa negorivosti – teško zapaljiv. Postava bez ljepljenja. Ploče XPSa se polažu na geotekstil koji je postavljen preko horizontalne krovne hidroizolacije (u svrhu razdavajanja dva materijala). Sa gornje strane sloja XPS potrebno je postaviti dodatni zaštitni sloj geotekstila kao podlogu za ostale slojeve krova.</t>
    </r>
    <r>
      <rPr>
        <u/>
        <sz val="10"/>
        <rFont val="Arial"/>
        <family val="2"/>
      </rPr>
      <t xml:space="preserve"> U slojevima potrebno izvesti nagib ravnih krovova.</t>
    </r>
    <r>
      <rPr>
        <sz val="10"/>
        <rFont val="Arial"/>
        <family val="2"/>
      </rPr>
      <t xml:space="preserve">
Cijenom treba obuhvatiti kompletan rad.  </t>
    </r>
  </si>
  <si>
    <t xml:space="preserve">Dobava, doprema materijala i postava građevinske PE folije debljine 0,2mm, ispod sitnozrnatih betona, a iznad polistirena. 
Cijenom treba obuhvatiti kompletan rad. </t>
  </si>
  <si>
    <t>Ojačanje međukatne konstrukcije sa strane poda (stanovi+pod potkovlja+ravni krov)</t>
  </si>
  <si>
    <r>
      <t>Dobava i izvedba</t>
    </r>
    <r>
      <rPr>
        <b/>
        <sz val="10"/>
        <rFont val="Arial"/>
        <family val="2"/>
      </rPr>
      <t xml:space="preserve"> horizontalnog exstrudiranog polistirena (XPS),</t>
    </r>
    <r>
      <rPr>
        <sz val="10"/>
        <rFont val="Arial"/>
        <family val="2"/>
      </rPr>
      <t xml:space="preserve"> debljine 3cm, iznad spregnute armirano-betonske ploče</t>
    </r>
    <r>
      <rPr>
        <b/>
        <sz val="10"/>
        <rFont val="Arial"/>
        <family val="2"/>
      </rPr>
      <t xml:space="preserve"> </t>
    </r>
    <r>
      <rPr>
        <sz val="10"/>
        <rFont val="Arial"/>
        <family val="2"/>
      </rPr>
      <t xml:space="preserve">(maksimalne tlačne čvrstoće - kao Ravatherm XPS X 700 SL), kao termoizolacije. Sve izvesti prema uputi proizvođača. Cijenom treba obuhvatiti kompletan rad. Stavka obuhvaća količinu u </t>
    </r>
    <r>
      <rPr>
        <u/>
        <sz val="10"/>
        <rFont val="Arial"/>
        <family val="2"/>
        <charset val="238"/>
      </rPr>
      <t>potkrovlju i stanovim</t>
    </r>
    <r>
      <rPr>
        <sz val="10"/>
        <rFont val="Arial"/>
        <family val="2"/>
      </rPr>
      <t xml:space="preserve">a gdje se izvodi tlačna AB ploča.   </t>
    </r>
  </si>
  <si>
    <t>potkrovlje</t>
  </si>
  <si>
    <t>sanitarne prostorije (stanovi)</t>
  </si>
  <si>
    <r>
      <t xml:space="preserve">Dobava potrebnog materijala i izvedba </t>
    </r>
    <r>
      <rPr>
        <b/>
        <sz val="10"/>
        <rFont val="Arial"/>
        <family val="2"/>
      </rPr>
      <t>podnog</t>
    </r>
    <r>
      <rPr>
        <sz val="10"/>
        <rFont val="Arial"/>
        <family val="2"/>
      </rPr>
      <t xml:space="preserve"> </t>
    </r>
    <r>
      <rPr>
        <b/>
        <sz val="10"/>
        <rFont val="Arial"/>
        <family val="2"/>
      </rPr>
      <t>opločenja</t>
    </r>
    <r>
      <rPr>
        <sz val="10"/>
        <rFont val="Arial"/>
        <family val="2"/>
      </rPr>
      <t xml:space="preserve"> u potkrovlju  po izboru investitora. Obloga moraju biti protuklizne, otporne na habanje te pogodne za često pranje i lagano održavanje, dimenzije, tip i marka po izboru investitora. Obloga se postavlja na suhi estrih. Cijenom treba obuhvatiti kompletan rad.</t>
    </r>
  </si>
  <si>
    <r>
      <t xml:space="preserve">Dobava potrebnog materijala i postavljanje </t>
    </r>
    <r>
      <rPr>
        <b/>
        <sz val="10"/>
        <rFont val="Arial"/>
        <family val="2"/>
        <charset val="238"/>
      </rPr>
      <t>klasičnog parketa</t>
    </r>
    <r>
      <rPr>
        <sz val="10"/>
        <rFont val="Arial"/>
        <family val="2"/>
      </rPr>
      <t xml:space="preserve"> na pripremljenu podlogu, te brušnje i lakiranje. U cijenu je uključen rad i materijal, a parket u režiji investitora.po izboru investitora. Obloga se postavlja na suhi estrih. Cijenom treba obuhvatiti kompletan rad.</t>
    </r>
  </si>
  <si>
    <t>DIMNJACI</t>
  </si>
  <si>
    <t>stubište + svjetlarnik + stanovi</t>
  </si>
  <si>
    <t>prvi kat (ojačanje zidova CRM sustavom)</t>
  </si>
  <si>
    <t>drugi kat (ojačanje zidova CRM sustavom i izveba AB tlačne ploče)</t>
  </si>
  <si>
    <t>treći kat (ojačanje zidova CRM sustavom i izveba AB tlačne ploče)</t>
  </si>
  <si>
    <t>četvrti kat/potkrovlje (ojačanje zidova CRM sustavom, izvedba novih zidanih zidova i izveba AB tlačne ploče)</t>
  </si>
  <si>
    <t>*zapadni veliki svjetlarnik</t>
  </si>
  <si>
    <t>*istočni veliki svjetlarnik</t>
  </si>
  <si>
    <t>*svjetlarnici uz stubišta</t>
  </si>
  <si>
    <t>Ojačanje zidova stubišta FRP tkaninama</t>
  </si>
  <si>
    <t>ZIDOVI STUBIŠTA</t>
  </si>
  <si>
    <t>zidovi ulaza PZ8- jednostrano</t>
  </si>
  <si>
    <t>1.kat</t>
  </si>
  <si>
    <t>2.kat</t>
  </si>
  <si>
    <t>3.kat</t>
  </si>
  <si>
    <t>4.kat/potkrovlje</t>
  </si>
  <si>
    <t xml:space="preserve">Rušenje zabatnih zidova i ostatka centralnog zida na razini potkrovlja obe strane i 4.kata strane PZ8- os A, K, L i 10 </t>
  </si>
  <si>
    <t>Strana Trga</t>
  </si>
  <si>
    <t>zid potkrovlja u osi A i L</t>
  </si>
  <si>
    <t>Strana Pod Zidom</t>
  </si>
  <si>
    <t xml:space="preserve">zid potkrovlja i 4.kata u osi A </t>
  </si>
  <si>
    <t>zid potkrovlja i 4.kata u osi K</t>
  </si>
  <si>
    <t>ostatak centralnog zida u osi 10</t>
  </si>
  <si>
    <t>Rušenje dijela oštećenog zida stubišta na razini potkrovlja</t>
  </si>
  <si>
    <t xml:space="preserve">Izvedba sprezanja AB tlačne ploče s grednicima  (drugi, treći i četvrti kat) </t>
  </si>
  <si>
    <t>Pod 2.kata</t>
  </si>
  <si>
    <t>keramičke pločice</t>
  </si>
  <si>
    <t>Skidanje podne obloge u stanovima na kojima se predviđa izvedba   Pretpostavljeni slojevi iznose parket 2,2cm, 2x daščana oplata 2,4 cm, slojevi pvc folije i stiropora do 2 cm. Uklonjene slojeve deponirati na odgovarajuću deponiju za građevinski materijal do 20km od gradilišta. Obračun po m2. U stavku ulazi uklanjanje, utovar, prijevoz i deponiranje. U stavku uključiti sve potrebne materijale, rad i opremu za izvedbu do potpune gotovosti.</t>
  </si>
  <si>
    <t>Pod 3.kata</t>
  </si>
  <si>
    <t>Pod 4.kata - stambeni dio</t>
  </si>
  <si>
    <t xml:space="preserve">Demontaža i zbrinjavanje postojećih žlijebova i oborinskih vertikala sa svom pripadnom opremom, spojnim i pričvrsnim sredstvima te podložnim slojem.
Demontažu postojećih limenih elemenata, obavezno izvodi limar koji je dužan uzeti mjere i uzorke te snimiti detalje izvedbe u skladu s glavnim projektom, što je uključeno u cijenu stavke. 
U cijenu uključen sav vertikalni i horizontalni transport, utovar, odvoz i istovar na gradsku deponiju udaljenu do 20km od gradilišta.
Cijenom obuhvatiti kompletan rad, materijal i pribor.
</t>
  </si>
  <si>
    <t>žlijebovi</t>
  </si>
  <si>
    <t>m1</t>
  </si>
  <si>
    <t>valoviti lim na zidu u osi 10</t>
  </si>
  <si>
    <t xml:space="preserve">Demontaža i zbrinjavanje postojećih žlijebova u dijelu gdje se izvodi zabatni zid te valovitog lima na centralnom zidu u osi 10 </t>
  </si>
  <si>
    <t>Pod potkrovlja</t>
  </si>
  <si>
    <t>Ravni krov</t>
  </si>
  <si>
    <t xml:space="preserve">Rušenje postojećih dimnjaka </t>
  </si>
  <si>
    <t>ostalo</t>
  </si>
  <si>
    <t>svi zidovi koji su predviđeni mjerama ojačanja</t>
  </si>
  <si>
    <t>ostali pregradni zidovi i nadvoji koji imaju lokalne pukotine</t>
  </si>
  <si>
    <t>Ulična fasada (Trg)</t>
  </si>
  <si>
    <t>Ulična fasada (Pod zidom) - samo na mjestu gdje se ugrađuju sidra  - 2m'</t>
  </si>
  <si>
    <t>kpl</t>
  </si>
  <si>
    <t>Dobava i postava gradilišne ograde. Tipska panel metalna ograda visine 2 metra.
Cijenom treba obuhvatiti kompletan rad, materijal i pribor.</t>
  </si>
  <si>
    <t xml:space="preserve">Priprema potrebne dokumentacije, ishođenje dozvole za zauzimanje javno prometne površine (nogostup, parkirna mjesta i slično) od Gradskog ureda. Stavka uključuje projekt skele i tunela. </t>
  </si>
  <si>
    <t xml:space="preserve">Podupiranje postojeće konstrukcije stropa na mjestima na kojem je to nephodno za vrijeme izvođenja radova.
Dobava, doprema, montaža podupirača i konstrukcije te demontaža nakon izvršenih radova i otprema, sa svim ukrućenjima, potporama, ogradama, mostovima, prilazima i slično visine podupiranja do 4,5m. 
Cijenom treba obuhvatiti kompletan rad, materijal i pribor.
</t>
  </si>
  <si>
    <t xml:space="preserve">Laka skela
Dobava, doprema, montaža, demontaža i otprema lake,pokretne, metalne skele za rad na visini do 4,5m. Skela je izvedena prema pravilima struke i važećim mjerama zaštite na radu, a predviđa se za povremeno korištenje svihsudionika na gradnji. Skela mora biti od početka do kraja radova na gradilištu. Cijenom treba obuhvatiti kompletan rad, materijal i pribor.
</t>
  </si>
  <si>
    <t xml:space="preserve">Dobava, doprema, postava, skidanje i odvoz materijala za zaštitu kontaktnih građevina i neposrednog okoliša od oštećenja, prljanja tijekom izvođenja radova. Zaštitu izvesti daskama, stiroporom i PE folijom koja se samoljepivom trakom pričvršćuje na podlogu, uz primjenu također i dodatnih materijala kao što su drvene letve, ploče, ljepljive trake, užad, trake, geotekstili, zaštitni mortovi i sl.
Zaštita ne smije biti fiksna radi mogućnosti izvođenja radova na elementima koje štiti.
</t>
  </si>
  <si>
    <t>Ojačanje temelja podbetoniravanjem s mlazno injektiranim stupnjacima</t>
  </si>
  <si>
    <t xml:space="preserve">Dobava i ugradnja karbonske užadi. Karakteristike CFRP užadi: promjer: min.Ø10mm, gustoća vlakana: min. 2.60 g/cm3  - vlačna čvrstoća vlakana: min. 2500 N/mm2 (EN 2561 ili jednakovrijedan), vlačni modul elastičnosti vlakana: min.70 000 N/mm2 (EN 2561 ili jednakovrijedan), izduženje pri slomu: min. 4.0% (EN 2561 ili jednakovrijedan), prosječna vlačna čvrstoća ugrađenog užeta: min.1600 N/mm2 (EN 2561 ili jednakovrijedan ), efektivna površina užeta: min. 25.9 mm2. Užad se ugrađuje u prethodno izbušene otvore duljine minimalno 30cm i preklapa se na FRP trake, koristeći epoksidno ljepilo. Svi proizvodi trebaju biti kompatibilni. Dokaz kompatibilnosti dostaviti nadzornom inženjeru. Radove izvesti prema uputama proizvođača materijala. Vlakanca raširiti tako da polumjer bude minimalno 20 cm. Obračun po kom sidra. </t>
  </si>
  <si>
    <t xml:space="preserve">Dobava i ugradnja FRP tkanine na bazi jednosmjernih karbonskih vlakana, širine 30 i 60 cm na rubovim ˝suhim˝ postupkom koristeći dvokomponentnu epoksidnu smolu za impregnaciju tkanine i ljepljenje na podlogu. Karakteristike tkanine: specifična težina: min. 304 g/m2 ± 10 g/m2, specifična debljine: min. 0.082 mm, gustoća vlakana: min. 1,82 g/cm3, vlačna čvrstoća vlakana: min. 4000 N/mm2 (EN 2561 ili jednakovrijedno), vlačni modul elastičnosti vlakana: min.230 000 N/mm2 (EN 2561 ili jednakovrijedno), izduženje pri slomu: min. 1.7% (EN 2561 ili jednakovrijedno), prosječna vlačna čvrstoća ugrađene tkanine: min.3500 N/mm2   (EN 2561 ili jednakovrijedno), prosječni vlačni modul elastičnosti ugrađene tkanine: min.225 kN/mm2 (EN 2561 ili jednakovrijedno).Tkanine se lijepe na pripremljenu podlogu. Prionjivost završne obloge / žbuke na epoksidnu smolu osigurati pozipavanjem suhog kvarcnog pijeska granulacije 0.7-1.2mm. Svi proizvodi trebaju biti kompatibilni. Dokaz kompatibilnosti dostaviti nadzornom inženjeru. Radove izvesti prema uputama proizvođača materijala.Ugradnja prema shemama i tehničkom listu. 
</t>
  </si>
  <si>
    <t>traka širine 30cm</t>
  </si>
  <si>
    <t>traka širine 60cm</t>
  </si>
  <si>
    <t>šipke Φ206, L= 1,5 m, kom = 130</t>
  </si>
  <si>
    <t xml:space="preserve">Zidanje novog zida </t>
  </si>
  <si>
    <t>Lokalno prezidavanje zida stubišta na razini potkrovlja</t>
  </si>
  <si>
    <t xml:space="preserve">Dobava i lokalno prezidavanje zida stubišta od pune opeke debljine 45cm i cementnim mortom. Prvi red blokova potrebno je postaviti na idealno ravan u oba smjera sloj cemetnog morta 1:2 debljine 2-5cm ovisno o točnosti izvedene  podloge. Prilikom zidanja nije dozvoljeno preklapanje vertikalnih sljubnica. Min. razmak između vertikalnih sljubnica dva susjedna reda smije biti 10cm. U cijeni je sav rad i materijal po uputi proizvođača do potpune gotovosti. Cijenom treba obuhvatiti kompletan rad. </t>
  </si>
  <si>
    <t>mreža Q424 - 6,78kg/m2</t>
  </si>
  <si>
    <t xml:space="preserve">Dobava i ugradnja betona za torkretiranje postojećih zidanih zidova stubišta i krila. Torkretiranje izvesti jednostrano po unutarnjem obodu zidova  slojem debljine 6cm. Unutar stavke potrebno uračunati sav potreban materijal i rad, armaturne mreže Q424  i drugi elementi koji su detaljno opisani u projektu sanacije. Torkret je potrebno usidriti u postojeći zidani zid šipkama ∅8/30cm (12kom po m2). Sidrene šipke je potrebno postaviti prije polaganja armaturne mreže te prema skici savinuti nakon postavljanja mreže. Nakon savijanja šipke pristupa se ugradnji mlaznog betona kvalitete C30/37 mlaznim postupkom. Prije faze torkretiranja potrebno je zapuniti sljubnice zidova mortom na mjestima gdje je potrebno - uzeto u obzir u zasebnoj stavci. Obračun po m2. Cijenom treba obuhvatiti kompletan rad. </t>
  </si>
  <si>
    <t>Dobava i izvedba vertikalnog  i horizontalnog sidrenja  zabatnih zidova. Sidrenje armaturnim šipkama Ø12, duljine L=120 cm. Sidriti prema projektu, 60 cm u postojeći zid + 60 cm ostaviti prije betoniranja serklaža.Uz sidrenje u postojeći zid potrebno je predvidjeti i povezivanje novog zida s postojećom konstrukcijom krovišta sidrenjem armaturnom šipkom Ø12 s čeličnom pločicom.  Armirati na razmak prema projektu i na mjestima prema projektu. Prvo je potrebno rupu izbušiti, ispuhati i očistiti rupu, te injektirati epoksidnim ljepilom rupu prije ugradnje sidra. U stavku uključiti sve potrebne radove, materijale i opreme za izvedbu do potpune gotovosti.</t>
  </si>
  <si>
    <t>AB kontra greda u potkrovlju</t>
  </si>
  <si>
    <t xml:space="preserve">Zamjena dotrajalih drvenih grednika po potrebi. Potrebno je utvrditi stanje drvene građe ugrađene u međukatne konstrukcije koje se predviđaju pojačavati sa AB tlačnom pločom - predviđeno 50m' grednika 20/30cm. Napomena: stvarna količina utvrđuje se nakon pregleda nadzornog inženjera i projektanta konstrukcije.  </t>
  </si>
  <si>
    <t>Čelične zatege u krovištu</t>
  </si>
  <si>
    <t>ČELIČNE CIJEVI 60,3X5mm, n = 3</t>
  </si>
  <si>
    <t xml:space="preserve">Nabava, izrada i montaža čeličnih zatega krovišta od punih šipki fi30mm. Čelične zatege ugrađuju se ispod postojećih rogova te se vijčano spajaju na drveni rog preko čelične pločevine. Čelik je klase S235. U cijenu obuhvatiti izmjeru na licu mjesta te sav rad, materijal, dovoz i radionicu i montažu čelične konstrukcije. </t>
  </si>
  <si>
    <t xml:space="preserve">Dobava i ugradnja čeličnih cijevi kv.čelika S235 za pridržanje zida u osi 10 na razini potkrovlja. Točne dimenzije i položaje pogledati u projektu.Čelična cijev se s jedne strane ugrađuje u nove AB serkaže zida, a na drugom se kraju sidri u novu AB kontra gredu iz AB tlačne ploče. U cijenu obuhvatiti izmjeru na licu mjesta te sav rad, materijal, dovoz i radionicu i montažu čelične konstrukcije. </t>
  </si>
  <si>
    <t xml:space="preserve">Dobava, doprema materijala i izvedba armirano betonske grede u dvostrukoj glatkoj oplati. Betoniranje se vrši betonom C30/37. Dimenzija grede 25/20cm. Armiranje izvesti prema statičkom proračunu i nacrtima armature.
Cijenom treba obuhvatiti sav potreban rad, materijal i pribor. </t>
  </si>
  <si>
    <t>Izvedba podbetoniravanja postojećih temelja tehnologijom mlaznoinjektiranih stupnjaka (MIS)</t>
  </si>
  <si>
    <t xml:space="preserve"> </t>
  </si>
  <si>
    <t>Izvedba bušotina specijalnom geotehničkom bušilicom malih dimenzija za izvedbu mlazno injektiranih stupnjaka u skučenom i zatvorenom prostoru.</t>
  </si>
  <si>
    <t xml:space="preserve">Izvedba injektiranja monofluidnih mlazno injektiranih stupnjaka promjera 70 cm s predviđenim utroškom cementa od 200 do 250 kg/m'. </t>
  </si>
  <si>
    <t>Dobava, doprema i ugradnja čeličnih šipki promjera fi 18 mm, kvalitete čelika B500B. Duljina čeličnih šipki ovisi o tipu mlazno injektiranog stupnjaka u koji se ugrađuje. 
Obračun po m' izvedenog stupnjaka.</t>
  </si>
  <si>
    <t>m'</t>
  </si>
  <si>
    <t>Prethodna i kontrolna ispitivanja injekcione smjese za stupnjake te izrada izvještaja. Obračun paušalno.</t>
  </si>
  <si>
    <t>TIP 1</t>
  </si>
  <si>
    <t>- kosi stupnjaci: 77 kom x 2,5 m, kut 10°</t>
  </si>
  <si>
    <t>TIP 2</t>
  </si>
  <si>
    <t>- kosi stupnjaci: 76 kom x 3,5 m, kut 5°</t>
  </si>
  <si>
    <t>TIP 3</t>
  </si>
  <si>
    <t>- kosi stupnjaci: 187 kom x 3,5 m, kut 10°</t>
  </si>
  <si>
    <r>
      <t xml:space="preserve">Dobava i postava </t>
    </r>
    <r>
      <rPr>
        <b/>
        <sz val="10"/>
        <rFont val="Arial"/>
        <family val="2"/>
      </rPr>
      <t>elastificiranog ekspandiranog (EPS) polistirena</t>
    </r>
    <r>
      <rPr>
        <sz val="10"/>
        <rFont val="Arial"/>
        <family val="2"/>
      </rPr>
      <t xml:space="preserve">, debljine 1+1cm, ispod PE folije (plivajući pod). Osigurati preklope spojeva ploča. Preko polistirena postaviti PE foliju (obračunata u posebnoj stavci), koja se nastavlja na vertikalni zid do gornjeg ruba estriha. 
Cijenom treba obuhvatiti kompletan rad. </t>
    </r>
  </si>
  <si>
    <t>- pukotine u zidovima u pregradnim zidovima i/ili nosivim zidovima koji nisu posebno obuhvaćeni mjerama za konstruktivno ojačanje (procijenjeno oko 10% od ukupne tlocrtne površine svih etaža) Očistiti oko pukotine 25 do 30 cm sa svake strane, uzduž cijele pukotine</t>
  </si>
  <si>
    <t>zidanje centralnog zida u osi 10</t>
  </si>
  <si>
    <t xml:space="preserve">Dobava i zidanje vanjskog zabatnog zida od Porotherm opeke debljine 25 - 50cm i tankoslojnim mortom minimalne marke M10 kvalitete morta tipa B. Prvi red blokova potrebno je postaviti na idealno ravan u oba smjera sloj cemetnog morta 1:2 debljine 2-5cm ovisno o točnosti izvedene  podloge. Prilikom zidanja nije dozvoljeno preklapanje vertikalnih sljubnica. Min. razmak između vertikalnih sljubnica dva susjedna reda smije biti 10cm. U cijeni je sav rad i materijal po uputi proizvođača do potpune gotovosti. Cijenom treba obuhvatiti kompletan rad. </t>
  </si>
  <si>
    <t>44.</t>
  </si>
  <si>
    <t>45.</t>
  </si>
  <si>
    <t>46.</t>
  </si>
  <si>
    <t>47.</t>
  </si>
  <si>
    <t>48.</t>
  </si>
  <si>
    <t>49.</t>
  </si>
  <si>
    <t>50.</t>
  </si>
  <si>
    <t xml:space="preserve">Ručni i strojni iskop podruma za ojačanje temelja mlazno injektiranim stupnjacima, u tlu B kategorije. Obračun iskopa po m3 sraslom stanju. </t>
  </si>
  <si>
    <t>Pridržanje zida u osi 10 čeličnom cijevi</t>
  </si>
  <si>
    <t>Mlaznoinijektirani stupnjaci</t>
  </si>
  <si>
    <t>Izvedba novih zabatnih zidova i zidova tornja</t>
  </si>
  <si>
    <t>armatura Ø12, L=120 cm</t>
  </si>
  <si>
    <t>sidra Ø12 + čelična pločevina 150x150x5mm, L=150 cm</t>
  </si>
  <si>
    <t xml:space="preserve">dokaznica </t>
  </si>
  <si>
    <t>os 10 - v.s.</t>
  </si>
  <si>
    <t>os10 -h.s.</t>
  </si>
  <si>
    <t>pz8-vs</t>
  </si>
  <si>
    <t>pz8-hs</t>
  </si>
  <si>
    <t>trg - vs</t>
  </si>
  <si>
    <t>trg - hs</t>
  </si>
  <si>
    <t>toranj</t>
  </si>
  <si>
    <t>UKUPNO OPLATA</t>
  </si>
  <si>
    <t>čelična konstrukcija dimnjaka  - 16kom</t>
  </si>
  <si>
    <t>Dvostrešno krovište</t>
  </si>
  <si>
    <r>
      <t>Dobava i postava drvenih letava i kontra letava za dvostruko letvanje. Donje letvice dim. 5/8cm postavljaju se na OSB ploču, u smjeru nagiba krova na razmaku cca. 80-90cm. Gornje letvice dim. 5/3cm postavljaju se okomito na donje letvice na razmacima propisanim od proizvođača crijepa.     
Cijenom treba obuhvatiti kompletan rad.</t>
    </r>
    <r>
      <rPr>
        <sz val="10"/>
        <rFont val="Arial Narrow"/>
        <family val="2"/>
        <charset val="238"/>
      </rPr>
      <t xml:space="preserve">
    </t>
    </r>
  </si>
  <si>
    <t>Dobava i postava za izvedbu dvostrešnog pokrivanja glinenog crijepa najsličnijem izvornom crijepu prema konzervatorskim napucima. Dodatno učvršćivanje izvesti na prvom redu crijepa odozgo i dalje svaki treći red i zadnji red. Obavezna postava odzračnika. Obračun po m2 površine mjereno po kosoj površini krova.  Uključiti sav materijal, rad i alat za rad do potpune gotovosti.</t>
  </si>
  <si>
    <t>Strana Pod zidom 8</t>
  </si>
  <si>
    <t>Dobava materijala i izrada drvene oplate debljine 22mm na kosim krovnim plohama ili slično. Oplata je podloga za vodoodbojnu paropropusnu foliju. Postavlja se na drvene nosače-rogove. Uključiti sav materijal, rad i alat za rad do potpune gotovosti.</t>
  </si>
  <si>
    <t>Strana Trga (samo uz novi zabatni zid)</t>
  </si>
  <si>
    <t>LIMARSKI RADOVI</t>
  </si>
  <si>
    <t>Dvostruko krovište</t>
  </si>
  <si>
    <t xml:space="preserve">Dobava, izrada i postava novog žlijeba (što sličniji postojećem) na ravnim krovovima koji se ojačavaju. Obračun po m'. Uključena izvedba spoja na vertikale. Radove izvesti po uzancama i pravilima limarske struke.  
</t>
  </si>
  <si>
    <t>LIMARSKI RADOVI UKUPNO:</t>
  </si>
  <si>
    <t>R E K A P I T U L A C I J A</t>
  </si>
  <si>
    <t>VIII</t>
  </si>
  <si>
    <t>Dobava, profiliranje i montaža lima debljine 0,55 mm za izradu limarskih opšava na spojevima grebena i uvala, na spojevima streha te na spojevima dimnjaka. Uključiti sav materijal, rad i alat za rad do potpune gotovosti.</t>
  </si>
  <si>
    <t>Konstrukcija svjetlarnika</t>
  </si>
  <si>
    <t xml:space="preserve">Nabava, izrada i montaža čelične konstrukcije svjetlarnika koja se sastoji od glavnih nosača 110x110x6mm usidrenih u postojeće zidove te vertikalnih profila za otvore 60x60x4mm.  Glavni nosači usidreni su u postojeće zidove u osi 3 i 4 prema detalju 8 na nacrtima na kraju Projekta obnove. Vertikalni profili za otvore mogu se zavariti na licu mjesta nakon postave glavnih nosača. Elementi se oblažu s  gipskartonskim pločama. Završna obrada potrebno je izvesti naknadno prema uputama Gradskog zavoda za zaštitu spomenika kulture. U cijenu obuhvatiti izmjeru na licu mjesta te sav rad, materijal, dovoz i radionicu i montažu čelične konstrukcije. </t>
  </si>
  <si>
    <t xml:space="preserve">čelična konstrukcija svjetlarnika </t>
  </si>
  <si>
    <t>RESTAURATORSKI  RADOVI</t>
  </si>
  <si>
    <t>RESTAURATORSKI  RADOVI UKUPNO:</t>
  </si>
  <si>
    <t>Konzervatorsko-restauratorske radove na arhitektonskoj plastici, oslicima i povijesnim žbukama izvode isključivo fizičke osobe za koje je utvrđena stručna osposobljenost, tj. imaju dopuštenje ili odgovarajuće stručno zvanje za obavljanje poslova na zaštiti i očuvanju kulturnih dobara sukladno Pravilniku o uvjetima za dopuštenja za obavljanje poslova na zaštiti i očuvanju kulturnih dobara.</t>
  </si>
  <si>
    <t xml:space="preserve">Pregled, sanacija, restauracija </t>
  </si>
  <si>
    <t>- elaborat restauratorskih radova</t>
  </si>
  <si>
    <t>- opločenje ulaznog predvorja zgrade na Trgu sa stubištem - popločenje predvorja i podesta stubišta keramit pločicama te same stube</t>
  </si>
  <si>
    <t>- kovano željezna ograda (predvorje i stubište)</t>
  </si>
  <si>
    <t>Stavka obuhvaća pregled, utvrđivanje oštećenja sa izradom Elaborata restauratorskih radova, dobavu, dopremu materijala, popravak/sanaciju, po potrebi zamijenu dijelova, po potrebi odvoz u radionicu, dovoz. 
Cijenom treba obuhvatiti kompletan rad, materijal i pribor.</t>
  </si>
  <si>
    <t>- restauratorska obnova svjetlarnika stubišta uz pregled ovlaštenog konzervatora-restauratora nadomještanje nedostajućih elemenata vitraja</t>
  </si>
  <si>
    <t>SOBOSLIKARSKI RADOVI</t>
  </si>
  <si>
    <t>SOBOSLIKARSKI RADOVI UKUPNO:</t>
  </si>
  <si>
    <t>GIPSKARTONSKI RADOVI UKUPNO:</t>
  </si>
  <si>
    <t>GIPSKARTONSKI RADOVI</t>
  </si>
  <si>
    <t>Sve radove pripreme podloge, pripreme i nanošenja materijala izvesti prema tehničkim informacijama odabranog proizvođača komponenti sustava. Za ispravnu primjenu materijala i pripreme podloge obaveza je izvođača detaljno proučiti sve upute iz tehničke informacije proizvoda.</t>
  </si>
  <si>
    <t>U cijenu uključen sav potreban rad, materijal i pribor.</t>
  </si>
  <si>
    <t xml:space="preserve">Sve radove izvesti prema tehničkim informacijama odabranih proizvođača komponenti sustava. </t>
  </si>
  <si>
    <r>
      <t>m</t>
    </r>
    <r>
      <rPr>
        <vertAlign val="superscript"/>
        <sz val="10"/>
        <rFont val="Arial Narrow"/>
        <family val="2"/>
      </rPr>
      <t>2</t>
    </r>
  </si>
  <si>
    <t>FASADERSKI RADOVI</t>
  </si>
  <si>
    <t>FASADERSKI RADOVI UKUPNO:</t>
  </si>
  <si>
    <t xml:space="preserve">Stolarski pregled, dobava, doprema materijala, popravak/sanacija, po potrebi zamijena oštećenih svih izvornih prozora sa okovom kao i ulaznih vrata stubišta zgrade na Trgu, u svemu prema izvornima.
Stavka uključuje, skidanje boje, popravke na stolariji (tipa kitanje, zamjena trulih dijelova), po potrebi zamjenu stakla i okova istovjetnim i lakiranje prema naputku konzervatora, te ponovnu montažu. 
U jediničnu cijenu uračunat je sav rad, ljepilo, masa za fugiranje i sav potrošni i otpadni materijal, te primopredaja ostatka materijala investitoru. 
Radove treba izvoditi restaurator.
Cijenom treba obuhvatiti kompletan rad, uključujući primjenu profilacija i fugiranje.
</t>
  </si>
  <si>
    <t xml:space="preserve">Stolarski pregled, zaštita, dobava, doprema materijala, popravak/sanacija, po potrebi zamijena oštećene izvorne stolarije u svjetlarnicima u svemu prema izvornima.
Stavka uključuje, skidanje boje, popravke na stolariji (tipa kitanje, zamjena trulih dijelova), po potrebi zamjenu stakla i okova istovjetnim i lakiranje prema naputku konzervatora, te ponovnu montažu. 
U jediničnu cijenu uračunat je sav rad, ljepilo, masa za fugiranje i sav potrošni i otpadni materijal, te primopredaja ostatka materijala investitoru. 
Radove treba izvoditi restaurator.
Cijenom treba obuhvatiti kompletan rad, uključujući primjenu profilacija i fugiranje.
</t>
  </si>
  <si>
    <t>Materijal mora biti paropropustan, pH neutralan i transparentan, bez sjaja i koji se prilagođava materijalu pročelja na koje se nanosi.</t>
  </si>
  <si>
    <t>Podloga mora biti suha, čista, čvrsta, građevinski pripremljena te impregnirana.</t>
  </si>
  <si>
    <t>Materijal se nanosi četkom u tankom sloju. Nakon sušenja nanosi se drugi sloj premaza.
Temperatura obrade mora biti iznad +5°C temperature zraka i površine zida.
Cijenom treba obuhvatiti kompletan rad, materijal i pribor.</t>
  </si>
  <si>
    <t>Jediničnom cijenom obuhvatiti:</t>
  </si>
  <si>
    <t>- dubinsku impregnaciju odgovarajućim sredstvom;</t>
  </si>
  <si>
    <t>Boju i ton određuje predstavnik Gradskog zavoda za zaštitu spomenika kulture i prirode, prema nalazima konzervatorskih istraživanja.</t>
  </si>
  <si>
    <t>Obračun po m² ortogonalne projekcije pročelja bez uvećanja. Sve dodatke na složenost i koeficijente za  povećanju količinu utroška boje za pojedinu obradu površine uračunati u jediničnu cijenu.
Cijenom treba obuhvatiti kompletan rad, materijal i pribor.</t>
  </si>
  <si>
    <t>- obnova i očuvanje izvorne konstrukcije dizala ugrađenog prije 1937. godine, prema prije izdanim smjernicama ZZZSKP uz osiguranje pristupa iz obje zgrade.</t>
  </si>
  <si>
    <t xml:space="preserve">Zaštita i očuvanje stubišta zgrade Pod zidom. Stavka uključuje zaštitu izvornog popločenja, stuba, ograde stubišta i prozora te stolarski pregled, dobavu, dopremu materijala, popravak/sanaciju, po potrebi zamijenu oštećenih svih izvornog popločenja, stuba, ograde stubišta i prozora zgrade Pod zidom, u svemu prema izvornima.
Stavka uključuje, skidanje boje, popravke na stolariji (tipa kitanje, zamjena trulih dijelova), po potrebi zamjenu stakla i okova istovjetnim i lakiranje prema naputku konzervatora, te ponovnu montažu. 
U jediničnu cijenu uračunat je sav rad, ljepilo, masa za fugiranje i sav potrošni i otpadni materijal, te primopredaja ostatka materijala investitoru. 
Radove treba izvoditi restaurator.
Cijenom treba obuhvatiti kompletan rad, uključujući primjenu profilacija i fugiranje.
</t>
  </si>
  <si>
    <t>Pregled konstrukcije, dobava, doprema materijala, popravak/sanacija, po potrebi zamjena oštećenih dijelova kosog dvostrešnog staklenog krova nad svjetarnikom stubišta zgrade na Trgu uz izradu sve potrebene arhitektonske dokumentacije u slučaju popravaka ili nove izvedbe.
U jediničnu cijenu uračunat je sav rad, ljepilo, masa za fugiranje i sav potrošni i otpadni materijal, te primopredaja ostatka materijala investitoru. 
Cijenom treba obuhvatiti kompletan rad, uključujući primjenu profilacija i fugiranje.</t>
  </si>
  <si>
    <t>Izvedba pripremnih radova prije pristupanja radovima na rekonstrukciji postojećeg prostora, te prije pristupanju radovima na rušenju i demontaži. Stavka obuhvaća:
- kontrolu mjera i veličina postojećeg stanja konstrukcije objekta, 
- pregled i utvrđivanje točnih koridora postojećih instalacija u objektu (grijanje, elektrika, telefon, vodovod, kanalizacija i sl.) radi njihovog uklanjanja, zaštite ili prilagođavanja novim sadržajima. 
Cijenom treba obuhvatiti kompletan rad.</t>
  </si>
  <si>
    <t>Pripremni radovi. Pripremni radovi uključuju sve radnje na pomicanju i zaštiti opreme i uređaja od oštećenja i prašine, radovi uključuju i demontažu rasvjetnih tijela, utičnica i prekidača te zaštitu električnih i plinskih instalacija, razvodnoga ormara struje i brojila potrošnje struje, ako postoje u zoni sanacijskih radova. Također deponiranje klima uređaja i sličnih vanjskih jedinica na mjestima izvedbe radova. Demontaža, uklanjanje,  vertikalni i horizontalni prijenos i deponiranje vertikalnih oborinskih odvodnih cijevi na vanjskim zidovima pročelja te unutar svjetlarnika. U pripremne radove uključiti i unutarnji transport materijala do mjesta ugradnje u objektu. Po dovršetku radova sve treba vratiti u prvobitni položaj i stanje prije početka sanacije. Obračun je po kompletu svih provedenih pripremnih radova.
Cijenom treba obuhvatiti kompletan rad, materijal i pribor.</t>
  </si>
  <si>
    <t>Dobava, doprema materijala i postava zaštitne folije za pokrivanje poda gdje se radi, a kao zaštita od oštećenja. Hodne plohe treba zaštititi PE folijom/daskama dok sve rubne površine uz rubove vrata, štokove, prekidače, ormariće i sl treba zaštititi pik trakom koju nakon završetka radova treba ukloniti. Radove treba izvoditi pažljivo i precizno. 
Cijenom treba obuhvatiti kompletan rad, materijal i pribor.</t>
  </si>
  <si>
    <t>Pažljivo ručno obijanje trošne žbuke debljine 2,5-4 cm s definiranih ravnih ploha obodnih zidova stubišta, lifta i dvorišnih zabata do čiste, ravne, čvrste i suhe podloge.  Ziđe je od opeke.  Utovar, odvoz i istovar na lokaciju  udaljenu do 10 km. Obračun po m3. 
Cijenom treba obuhvatiti kompletan rad, materijal i pribor.</t>
  </si>
  <si>
    <t>Nakon obijanja žbuke zid očistiti čeličnim četkama, a reške skobama do dubine od 2 cm. Potom cijelu površinu otprašiti i isprati vodom pod tlakom. Utovar, odvoz i istovar na lokaciju  udaljenu do 20 km. Obračun po m2. 
Cijenom treba obuhvatiti kompletan rad, materijal i pribor.</t>
  </si>
  <si>
    <t>Pažljivo ručno obijanje trošne žbuke debljine 2,5-5 cm s definiranih ravnih ploha zidova dvorišta do čiste, ravne, čvrste i suhe podloge.  Ziđe je od opeke.  Utovar, odvoz i istovar na lokaciju  udaljenu do 10 km. Obračun po m3. 
Cijenom treba obuhvatiti kompletan rad, materijal i pribor.</t>
  </si>
  <si>
    <t xml:space="preserve">Ispuhati zrakom pod tlakom sve zidove. Potrebno je zašititi sve površine prethodno ispuhivanju. Alternativa je četkom to očistiti. U stavku uključiti sav potreban materijal, rad i opremu za izvedbu do potpune gotovosti.
</t>
  </si>
  <si>
    <t>Demontaža, razgradnja  i rušenje zida od opeke normalnog formata debljine cca 50cm. Rad se izvodi razgradnjom uz upotrebu ručnog štemanja zida. Obračun po m3. Cijenom treba obuhvatiti kompletan rad. Koeficijent rastresitosti 1,3.
Cijenom treba obuhvatiti kompletan rad, materijal i pribor.</t>
  </si>
  <si>
    <t>Konzervatorska sondiranja na djelovima koja se saniraju i izrada elaborata. Predviđena izrada ~3 sondi. Obračun za kompletno sondiranje s završnim izvještajem.
Cijenom treba obuhvatiti kompletan rad, materijal i pribor.</t>
  </si>
  <si>
    <t xml:space="preserve">Pripremni radovi za izvođenje geotehničkih radova mlazno injektiranih stupnjaka:
- transport i instalacija strojeva za bušenje i  opreme za mlazno injektiranje te mlazni beton
Cijenom treba obuhvatiti kompletan rad, materijal i pribor.
 </t>
  </si>
  <si>
    <t>Iskolčenje osi  mlazno injektiranih stupnjaka. Obračun po komadu iskolčenog stupnjaka.
Cijenom treba obuhvatiti kompletan rad, materijal i pribor.</t>
  </si>
  <si>
    <t xml:space="preserve">Demontaža postojećih opšava od  pocinčanog lima na elementima krovišta (rubni lim na spoju krova i zabatnog zida, opšavi i sl.). Demontažu obavezno izvodi limar koji je dužan uzeti mjere i uzorke, te snimiti detalje izvedbe, što je uključeno u cijenu stavke, isto kao i demontaža svih pričvrsnih elemenata i slično. Također u cijenu stavke uključiti i sav vertikalni i horizontalni prijenos, utovar, odvoz i istovar svih otpadnih elemenata i materijala do gradilišne deponije udaljene do 20km od gradilišta.
Cijenom treba obuhvatiti kompletan rad, materijal i pribor. 
</t>
  </si>
  <si>
    <r>
      <t>Čišćenje, utovar i odvoz povratne cementne suspenzije prilikom izvođenja mlazno injektiranih stupnjaka. Predviđa se količina od 20% volumena mlaznoinjektiranih stupnjaka.
Obračun po m</t>
    </r>
    <r>
      <rPr>
        <vertAlign val="superscript"/>
        <sz val="10"/>
        <rFont val="Arial Narrow"/>
        <family val="2"/>
      </rPr>
      <t>3</t>
    </r>
    <r>
      <rPr>
        <sz val="10"/>
        <rFont val="Arial Narrow"/>
        <family val="2"/>
      </rPr>
      <t xml:space="preserve"> zbrinute cementne suspenzije.
Cijenom treba obuhvatiti kompletan rad, materijal i pribor.</t>
    </r>
  </si>
  <si>
    <r>
      <rPr>
        <b/>
        <sz val="10"/>
        <rFont val="Arial Narrow"/>
        <family val="2"/>
      </rPr>
      <t>Planiranje iskopanog ravnoga terena</t>
    </r>
    <r>
      <rPr>
        <sz val="10"/>
        <rFont val="Arial Narrow"/>
        <family val="2"/>
      </rPr>
      <t xml:space="preserve"> na ravninu ±2cm na mjestima gdje se postavlja nasip tucanika. U cijenu je uključen i eventualni utovar i prijevoz suvišnoga materijala na privremenu deponiju na gradilištu (uključivo i istovar).  Cijenom treba obuhvatiti kompletan rad.</t>
    </r>
  </si>
  <si>
    <r>
      <t>Izvedba</t>
    </r>
    <r>
      <rPr>
        <b/>
        <sz val="10"/>
        <rFont val="Arial Narrow"/>
        <family val="2"/>
      </rPr>
      <t xml:space="preserve"> zemljanog nasipa</t>
    </r>
    <r>
      <rPr>
        <sz val="10"/>
        <rFont val="Arial Narrow"/>
        <family val="2"/>
      </rPr>
      <t xml:space="preserve"> od materijala dovezenog sa deponije gradilišta, uključivo svi lokalni transporti sa utovarom na kamion i istovar na traženu lokaciju. Nasip izvoditi malim strojevima uz nabijanje svakih 30cm. 
Cijenom treba obuhvatiti kompletan rad. </t>
    </r>
  </si>
  <si>
    <t>Stavka obuhvaća iskop zemlje u jami sa ravnim odsijecanjem bokova jame i razupiranjem, fino planiranje dna jame na propisanu visinu i nagib, utovar, prijevoz, istovar i razastiranje iskopanog materijala na gradilište, izrada podloge od pijeska d=10cm, zatrpavanje jame najprije sitnijim pješčanim materijalom bez kamenja (puniti i nabijati ručno) do visine 30 cm iznad tjemena, te zatrpavanje krupnijim šljunčanim materijalom uz strojno nabijanje iznad.
Zbijenosti i dokaz kvalitete prema uputi nadzornog inženjera.
Cijenom treba obuhvatiti kompletan rad, materijal i pribor.</t>
  </si>
  <si>
    <r>
      <t xml:space="preserve">Dobava, doprema, razastiranje, nabijanje i planiranje </t>
    </r>
    <r>
      <rPr>
        <b/>
        <sz val="10"/>
        <rFont val="Arial Narrow"/>
        <family val="2"/>
      </rPr>
      <t>nasipa tucanika</t>
    </r>
    <r>
      <rPr>
        <sz val="10"/>
        <rFont val="Arial Narrow"/>
        <family val="2"/>
      </rPr>
      <t xml:space="preserve"> (granulacija Ø0-60mm), u slojevima od 30cm, kao podložnog sloja ispod betonske podloge temeljne AB ploče. Nasipavanje, nabijanje i valjanje do potrebne zbijenosti (prema statičkom proračunu). Obavezna kontrola zbijenosti od strane nadležnih institucija (u obvezi izvođača). 
Cijenom treba obuhvatiti kompletan rad. </t>
    </r>
  </si>
  <si>
    <r>
      <t>Dobava i ugradnja jednokomponentnog polimer-cementnog morta, dobre prionjivosti na beton i na ziđe, prema EN 1504 ili jednakovrijedno, i premaz EN 998 ili jednakovrijedno. Karakteristike morta: klasa R2 (EN 1504-3 ili jednakovrijedno), klasa M20 (EN 998-2 ili jednakovrijedno), klasa CS IV (EN 998-1 ili jednakovrijedno),  maksimalno zrno agregata: min. 1,4 mm,  specfična gustoća: min. 1,85 ± 0,05 kg/L (EN 1015-10 ili jednakovrijedno), tlačna čvrstoća: min. 22 MPa (EN 1015-11 ili jednakovrijedno), tlačni modul elastičnosti: min. 7.6 MPa (EN 13412 ili jednakovrijedno), prionjivost na podlogu: min.0,8 MPa (EN 1015-12 ili jednakovrijedno), kapilarno upijanje: maks. 0.2 kg mE-2minE-0.5 (EN 1015-18 ili jednakovrijedno ). Mort se aplicira na podlogu, u debljinama slojeva 5.0-25.0 mm pripremljenu pjeskarenjem.  Obračun po m</t>
    </r>
    <r>
      <rPr>
        <vertAlign val="superscript"/>
        <sz val="10"/>
        <rFont val="Arial Narrow"/>
        <family val="2"/>
      </rPr>
      <t xml:space="preserve">2 </t>
    </r>
    <r>
      <rPr>
        <sz val="10"/>
        <rFont val="Arial Narrow"/>
        <family val="2"/>
      </rPr>
      <t>površine zida.</t>
    </r>
  </si>
  <si>
    <r>
      <t xml:space="preserve">MORT ZA ŽBUKANJE/KONSOLIDIRANJE                                                     Mort na bazi vapna ili cementa, kompatibilan sa bilo kojom vrstom opeke i tlačne čvrstoće jednake ili veće od 8 MPa, npr. mortovi na bazi vapna ili NHL-a (10,18,20,30 ili SLIM) ili jednakovrijedan proizvod. </t>
    </r>
    <r>
      <rPr>
        <b/>
        <sz val="10"/>
        <rFont val="Arial Narrow"/>
        <family val="2"/>
      </rPr>
      <t>Izvest u debljini do 30 mm. U stavci uračunati i materijal i rad.</t>
    </r>
  </si>
  <si>
    <r>
      <t>Dobava, doprema i ugradnja jednokomponentnog polimer-cementnog morta, dobre prionjivosti na beton i na ziđe, prema EN 1504 ili jednakovrijedno, i premaz EN 998 ili jednakovrijedno. Karakteristike morta: klasa R2 (EN 1504-3 ili jednakovrijedno), klasa M20 (EN 998-2 ili jednakovrijedno), klasa CS IV (EN 998-1 ili jednakovrijedno),  maksimalno zrno agregata: min. 1,4 mm,  specfična gustoća: min. 1,85 ± 0,05 kg/L (EN 1015-10 ili jednakovrijedno), tlačna čvrstoća: min. 22 MPa (EN 1015-11 ili jednakovrijedno), tlačni modul elastičnosti: min. 7.6 MPa (EN 13412 ili jednakovrijedno), prionjivost na podlogu: min.0,8 MPa (EN 1015-12 ili jednakovrijedno), kapilarno upijanje: maks. 0.2 kg mE-2minE-0.5 (EN 1015-18 ili jednakovrijedno ). Mort se aplicira na podlogu, u debljinama slojeva 5.0-25.0 mm pripremljenu pjeskarenjem.  Obračun po m</t>
    </r>
    <r>
      <rPr>
        <vertAlign val="superscript"/>
        <sz val="10"/>
        <rFont val="Arial Narrow"/>
        <family val="2"/>
      </rPr>
      <t xml:space="preserve">2 </t>
    </r>
    <r>
      <rPr>
        <sz val="10"/>
        <rFont val="Arial Narrow"/>
        <family val="2"/>
      </rPr>
      <t>površine zida.
Cijenom treba obuhvatiti kompletan rad, materijal i pribor.</t>
    </r>
  </si>
  <si>
    <t>Dobava, doprema i ugradnja karbonske užadi. Karakteristike CFRP užadi: promjer: min.Ø10mm, gustoća vlakana: min. 2.60 g/cm3  - vlačna čvrstoća vlakana: min. 2500 N/mm2 (EN 2561 ili jednakovrijedan), vlačni modul elastičnosti vlakana: min.70 000 N/mm2 (EN 2561 ili jednakovrijedan), izduženje pri slomu: min. 4.0% (EN 2561 ili jednakovrijedan), prosječna vlačna čvrstoća ugrađenog užeta: min.1600 N/mm2 (EN 2561 ili jednakovrijedan ), efektivna površina užeta: min. 25.9 mm2. Užad se ugrađuje u prethodno izbušene otvore duljine minimalno 30cm i preklapa se na FRP trake, koristeći epoksidno ljepilo. Svi proizvodi trebaju biti kompatibilni. Dokaz kompatibilnosti dostaviti nadzornom inženjeru. Radove izvesti prema uputama proizvođača materijala. Vlakanca raširiti tako da polumjer bude minimalno 20 cm. Obračun po kom sidra. 
Cijenom treba obuhvatiti kompletan rad, materijal i pribor.</t>
  </si>
  <si>
    <t>Dobava i ugradnja FRP tkanine na bazi jednosmjernih karbonskih vlakana, širine 30 i 60 cm na rubovim ˝suhim˝ postupkom koristeći dvokomponentnu epoksidnu smolu za impregnaciju tkanine i ljepljenje na podlogu. Karakteristike tkanine: specifična težina: min. 304 g/m2 ± 10 g/m2, specifična debljine: min. 0.082 mm, gustoća vlakana: min. 1,82 g/cm3, vlačna čvrstoća vlakana: min. 4000 N/mm2 (EN 2561 ili jednakovrijedno), vlačni modul elastičnosti vlakana: min.230 000 N/mm2 (EN 2561 ili jednakovrijedno), izduženje pri slomu: min. 1.7% (EN 2561 ili jednakovrijedno), prosječna vlačna čvrstoća ugrađene tkanine: min.3500 N/mm2   (EN 2561 ili jednakovrijedno), prosječni vlačni modul elastičnosti ugrađene tkanine: min.225 kN/mm2 (EN 2561 ili jednakovrijedno).Tkanine se lijepe na pripremljenu podlogu. Prionjivost završne obloge / žbuke na epoksidnu smolu osigurati pozipavanjem suhog kvarcnog pijeska granulacije 0.7-1.2mm. Svi proizvodi trebaju biti kompatibilni. Dokaz kompatibilnosti dostaviti nadzornom inženjeru. Radove izvesti prema uputama proizvođača materijala.Ugradnja prema shemama i tehničkom listu. 
Cijenom treba obuhvatiti kompletan rad, materijal i pribor.</t>
  </si>
  <si>
    <t>Strojno špricanje ili ručno nanošenje grube i fine žbuke s  unutarnje strane zidova produžnom žbukom 1:3:9 u slojevima ukupne debljine 2 cm za grubi sloj i 0,5 cm za fini sloj žbuke. Stavka obhvaća prethodno žbukanju nanošenje cementnog šprica, žbukanje, postavu kutnih profila, utiskivanje rabiciranog pletiva i završno zaglađivanje. Uključiti sav materijal, rad i alat za rad do potpune gotovosti. Rabic pletivo je obračunato zasebnom stavkom.
Cijenom treba obuhvatiti kompletan rad, materijal i pribor.</t>
  </si>
  <si>
    <t>Dobava i izvedba armirano betonske tlačne ploče betonom C25/30, debljine 8 cm, granulirani agregat. Oplata glatka, ostaje ispod tlačne ploče. Ploča se betonira i spreže s drvenim grednicima poda prizemlja. Spojna sredstva je armaturna šipka Ø14, kvalitete čelika B500B,u epoxy ljepilu na razmaku od 15cm u predbušenim rupama u grednicima. Razmak u  sredini raspona postaviti na 20 cm udaljenosti. Šipka je duljine 20 cm od toga je 10 cm unutar grednika, ostatak prolazi kroz oplatu u betonsku ploču. Armatura tlačne ploče je Q188. Beton je potrebno kod ugradbe vibrirati, da nestanu gnijezda (segregirani dio). Segregaciju sanira izvođač o svom trošku.
Prije izvedbe izvršiti će se ugradnja vijaka za sprezanje ab ploče sa drvenim grednicima. Njega betona u periodu od 20 dana su u cijeni stavke. Obračun po m3. Cijenom treba obuhvatiti kompletan rad,  materijal i pribor. Spojna sredstva su pretpostavljene količine, jer se ne zna točan broj grednika.</t>
  </si>
  <si>
    <t xml:space="preserve">Dobava, siječenje, savijanje i ugradnja armature  kvalitete čelika B500B.  Armatura su rebraste armaturne mreže. Prilikom ugradnje voditi računa o preklopu armature. Obračun po kg. Prethodno betoniranju obavezan je pregled izvedenih armiračkih radova od strane nadzornog inženjera. 
Cijenom treba obuhvatiti kompletan rad, materijal i pribor. </t>
  </si>
  <si>
    <t xml:space="preserve">Dobava i ugradnja sidara za povezivanje tlačne ploče s postojećim zidovima. Sidra se izvode iz betonskog rebrastog čelika B500B promjera Ø14mm, dužine od 90cm (rubni zidovi) do 200cm (središnji zid) i ugrađuju se između dva grednika (prema skicama). Uključivo bušenje rupa promjera do Ø18 i dužine 35 cm u zidovima od pune opeke i ugradnja utiskivanjem sidara u iste s odgovarajućim ekspanzivni mortom. Sidra se ugrađuju prije ugradnje armature tlačne ploče i betoniranja iste. 
Cijenom treba obuhvatiti kompletan rad, materijal i pribor. </t>
  </si>
  <si>
    <t xml:space="preserve">Dobava i ugradnja spojnih sredstava vijaka za sprezanje drveta i betona ili armaturnih šipki Ø14mm., kvalitete čelika B500B,u epoxy ljepilu na razmaku od 15cm u predbušenim rupama u grednicima. Razmak u  sredini raspona postaviti na 20 cm udaljenosti. Šipka je duljine 20 cm od toga je 12 cm unutar grednika, ostatak prolazi kroz oplatu u betonsku ploču.  Šipke se postavljaju pod kutem od 45 stupnjeva. 
Cijenom treba obuhvatiti kompletan rad, materijal i pribor. </t>
  </si>
  <si>
    <t xml:space="preserve">Dobava i ugradnja betona za torkretiranje postojećih zidanih zidova stubišta i krila. Torkretiranje izvesti jednostrano po unutarnjem obodu zidova  slojem debljine 6cm. Unutar stavke potrebno uračunati sav potreban materijal i rad, armaturne mreže Q424  i drugi elementi koji su detaljno opisani u projektu sanacije. Torkret je potrebno usidriti u postojeći zidani zid šipkama ∅8/30cm (12kom po m2). Sidrene šipke je potrebno postaviti prije polaganja armaturne mreže te prema skici savinuti nakon postavljanja mreže. Nakon savijanja šipke pristupa se ugradnji mlaznog betona kvalitete C30/37 mlaznim postupkom. Prije faze torkretiranja potrebno je zapuniti sljubnice zidova mortom na mjestima gdje je potrebno - uzeto u obzir u zasebnoj stavci. Obračun po m2. 
Cijenom treba obuhvatiti kompletan rad, materijal i pribor. </t>
  </si>
  <si>
    <t xml:space="preserve">Dobava, doprema materijala i izvedba armirano betonskih elemenata betonom C30/37, dimenzija prema projektu, granulirani agregat. Oplata glatka. Beton je potrebno kod ugradbe vibrirati, da nestanu gnijezda (segregirani dio). Sva eventualna potrebna podupiranja i njega betona u periodu od 20 dana su u cijeni stavke. Obračun po m3. 
Cijenom treba obuhvatiti kompletan rad, materijal i pribor. 
 </t>
  </si>
  <si>
    <t>Dobava, doprema materijala i izvedba vertikalnog  i horizontalnog sidrenja  zabatnih zidova. Sidrenje armaturnim šipkama Ø12, duljine L=120 cm. Sidriti prema projektu, 60 cm u postojeći zid + 60 cm ostaviti prije betoniranja serklaža.Uz sidrenje u postojeći zid potrebno je predvidjeti i povezivanje novog zida s postojećom konstrukcijom krovišta sidrenjem armaturnom šipkom Ø12 s čeličnom pločicom.  Armirati na razmak prema projektu i na mjestima prema projektu. Prvo je potrebno rupu izbušiti, ispuhati i očistiti rupu, te injektirati epoksidnim ljepilom rupu prije ugradnje sidra. U stavku uključiti sve potrebne radove, materijale i opreme za izvedbu do potpune gotovosti.</t>
  </si>
  <si>
    <t>Prethodna i kontrolna ispitivanja injekcione smjese za stupnjake te izrada izvještaja. 
Cijenom treba obuhvatiti kompletan rad, materijal i pribor.</t>
  </si>
  <si>
    <t>Dobava, doprema i ugradnja čeličnih šipki promjera fi 18 mm, kvalitete čelika B500B. Duljina čeličnih šipki ovisi o tipu mlazno injektiranog stupnjaka u koji se ugrađuje. 
Obračun po m' izvedenog stupnjaka.
Cijenom treba obuhvatiti kompletan rad, materijal i pribor.</t>
  </si>
  <si>
    <t>Dobava, doprema materijala i izrada drvene oplate debljine 22mm na kosim krovnim plohama ili slično. Oplata je podloga za vodoodbojnu paropropusnu foliju. Postavlja se na drvene nosače-rogove. Uključiti sav materijal, rad i alat za rad do potpune gotovosti.</t>
  </si>
  <si>
    <t>Dobava, doprema materijala, montaža i demontaža s učvršćivanjem oplate za armiranobetonske elemente dimenzija prema projektu. Oplata mora biti glatka i špricana protiv ljepljenja. Obračun po kompletu. Uključiti sav materijal, rad i alat za rad do potpune gotovosti.</t>
  </si>
  <si>
    <t xml:space="preserve">Nabava, doprema, izrada i montaža čeličnih zatega krovišta od punih šipki fi30mm. Čelične zatege ugrađuju se ispod postojećih rogova te se vijčano spajaju na drveni rog preko čelične pločevine. Čelik je klase S235. U cijenu obuhvatiti izmjeru na licu mjesta te sav rad, materijal, dovoz i radionicu i montažu čelične konstrukcije. </t>
  </si>
  <si>
    <t xml:space="preserve">Dobava, doprema materijala i postava PE folije debljine 0,2mm, ispod sitnozrnatih betona (plivajući pod), a iznad polistirena (zvučna izolacija). 
Cijenom treba obuhvatiti kompletan rad. </t>
  </si>
  <si>
    <t>IX</t>
  </si>
  <si>
    <t>Dobava, doprema materijala, profiliranje i montaža lima debljine 0,55 mm za izradu limarskih opšava na spojevima grebena i uvala, na spojevima streha te na spojevima dimnjaka. Uključiti sav materijal, rad i alat za rad do potpune gotovosti.</t>
  </si>
  <si>
    <t xml:space="preserve">Dobava, doprema materijala i postava drvenih letava i kontra letava za dvostruko letvanje. Donje letvice dim. 5/8cm postavljaju se na OSB ploču, u smjeru nagiba krova na razmaku cca. 80-90cm. Gornje letvice dim. 5/3cm postavljaju se okomito na donje letvice na razmacima propisanim od proizvođača crijepa.     
Cijenom treba obuhvatiti kompletan rad, materijal i pribor.
    </t>
  </si>
  <si>
    <r>
      <t xml:space="preserve">Zamjena uklonjene šute između daščane oplate drvenih grednika. Između drvenih grednika postaviti </t>
    </r>
    <r>
      <rPr>
        <b/>
        <sz val="10"/>
        <rFont val="Arial Narrow"/>
        <family val="2"/>
      </rPr>
      <t>slojeve parnu branu i slojeve mineralne vune</t>
    </r>
    <r>
      <rPr>
        <sz val="10"/>
        <rFont val="Arial Narrow"/>
        <family val="2"/>
      </rPr>
      <t xml:space="preserve"> u visini grednika. Postaviti prethodno izvedbi tlačne ab ploče u potkrovlju, ravnim krovovima i stanovima gdje se izvodi tlačna AB ploča. Izvesti radove prema uputama proizvođača.  Uključiti sav materijal, rad i alat za rad do potpune gotovosti.</t>
    </r>
  </si>
  <si>
    <r>
      <t>Dobava, doprema materijala i izvedba</t>
    </r>
    <r>
      <rPr>
        <b/>
        <sz val="10"/>
        <rFont val="Arial Narrow"/>
        <family val="2"/>
      </rPr>
      <t xml:space="preserve"> horizontalnog exstrudiranog polistirena (XPS),</t>
    </r>
    <r>
      <rPr>
        <sz val="10"/>
        <rFont val="Arial Narrow"/>
        <family val="2"/>
      </rPr>
      <t xml:space="preserve"> debljine 3cm, iznad spregnute armirano-betonske ploče</t>
    </r>
    <r>
      <rPr>
        <b/>
        <sz val="10"/>
        <rFont val="Arial Narrow"/>
        <family val="2"/>
      </rPr>
      <t xml:space="preserve"> </t>
    </r>
    <r>
      <rPr>
        <sz val="10"/>
        <rFont val="Arial Narrow"/>
        <family val="2"/>
      </rPr>
      <t xml:space="preserve">(maksimalne tlačne čvrstoće - kao Ravatherm XPS X 700 SL), kao termoizolacije. Sve izvesti prema uputi proizvođača. Cijenom treba obuhvatiti kompletan rad. Stavka obuhvaća količinu u </t>
    </r>
    <r>
      <rPr>
        <u/>
        <sz val="10"/>
        <rFont val="Arial Narrow"/>
        <family val="2"/>
      </rPr>
      <t>potkrovlju i stanovim</t>
    </r>
    <r>
      <rPr>
        <sz val="10"/>
        <rFont val="Arial Narrow"/>
        <family val="2"/>
      </rPr>
      <t xml:space="preserve">a gdje se izvodi tlačna AB ploča.   </t>
    </r>
  </si>
  <si>
    <r>
      <t xml:space="preserve">Dobava, doprema materijala i postava </t>
    </r>
    <r>
      <rPr>
        <b/>
        <sz val="10"/>
        <rFont val="Arial Narrow"/>
        <family val="2"/>
      </rPr>
      <t>elastificiranog ekspandiranog (EPS) polistirena</t>
    </r>
    <r>
      <rPr>
        <sz val="10"/>
        <rFont val="Arial Narrow"/>
        <family val="2"/>
      </rPr>
      <t xml:space="preserve">, debljine 1+1cm, ispod PE folije (plivajući pod). Osigurati preklope spojeva ploča. Preko polistirena postaviti PE foliju (obračunata u posebnoj stavci), koja se nastavlja na vertikalni zid do gornjeg ruba estriha. 
Cijenom treba obuhvatiti kompletan rad. </t>
    </r>
  </si>
  <si>
    <r>
      <t>Dobava, doprema materijala i izvedba</t>
    </r>
    <r>
      <rPr>
        <b/>
        <sz val="10"/>
        <rFont val="Arial Narrow"/>
        <family val="2"/>
      </rPr>
      <t xml:space="preserve"> estriha debljine 4-6cm</t>
    </r>
    <r>
      <rPr>
        <sz val="10"/>
        <rFont val="Arial Narrow"/>
        <family val="2"/>
      </rPr>
      <t>, postavlja se na XPS, sve prema uputama proizvođača (postavlja se na međukatnu konstrukciju gdje se izvodi betonska tlačna ploča samo u sanitarnim prostorijama).   Obračun po m2. Cijenom treba obuhvatiti kompletan rad. Dobava materijala i izvedba sitnozrnog armiranog  cementnog estriha C25/35 (2200 kg/m3) u debljini 4-6cm (sloj plivajućeg poda). Stavkom obuhvatiti dobavu i ugradnju mreže od polipropilenskih vlakana. Gornja površina pažljivo zaglađena. Estrih od zidova odijeliti trakom polistirena. Ispod estriha se postavlja PE folija i EPS, uračunato u drugoj stavci.
Cijenom treba obuhvatiti kompletan rad.</t>
    </r>
  </si>
  <si>
    <r>
      <t>Dobava, doprema materijala i izvedba</t>
    </r>
    <r>
      <rPr>
        <b/>
        <sz val="10"/>
        <rFont val="Arial Narrow"/>
        <family val="2"/>
      </rPr>
      <t xml:space="preserve"> suhog estriha s gipsanim pločama</t>
    </r>
    <r>
      <rPr>
        <sz val="10"/>
        <rFont val="Arial Narrow"/>
        <family val="2"/>
      </rPr>
      <t xml:space="preserve"> debljine 3cm, postavlja se na XPS, sve prema uputama proizvođača. Suhi estrih se izvodi na svim međukatnim gdje se izvodi tlačna betonska ploča osim u sanitarnim prostorijama, tamo se izvodi estrih. Obračun po m2. Cijenom treba obuhvatiti kompletan rad.   </t>
    </r>
  </si>
  <si>
    <r>
      <t xml:space="preserve">Dobava, doprema materijala i izvedba </t>
    </r>
    <r>
      <rPr>
        <b/>
        <sz val="10"/>
        <rFont val="Arial Narrow"/>
        <family val="2"/>
      </rPr>
      <t xml:space="preserve">hidroizolacija poda u sanitarnim prostorijama i području potkrovlja </t>
    </r>
    <r>
      <rPr>
        <sz val="10"/>
        <rFont val="Arial Narrow"/>
        <family val="2"/>
      </rPr>
      <t xml:space="preserve">jednokomponentnim polimercementnim hidroizolacijskim mortom, bez otapala. Hidroizolaciju izvesti na cijeloj površini podova i vertikalno uz zidove do visine 20cm. Izvedba u dva sloja debljine 1mm, ukupno 2mm s armiranjem prvog sloja alkalno postojanom mrežicom od staklenih vlakana. Izvodi se na betonskoj podlozi poda ispod završnog poda i definitivne obrade opločenja keramičkim ili granitno-porculanskim pločicama. U cijenu uključena nabava, doprema i montaža dilatacijskih traka na spojevima vertikalnih i horizontalnih ploha.
Cijenom treba obuhvatiti kompletan rad   </t>
    </r>
  </si>
  <si>
    <r>
      <t xml:space="preserve">Dobava, doprema potrebnog materijala i izvedba </t>
    </r>
    <r>
      <rPr>
        <b/>
        <sz val="10"/>
        <rFont val="Arial Narrow"/>
        <family val="2"/>
      </rPr>
      <t>podnog</t>
    </r>
    <r>
      <rPr>
        <sz val="10"/>
        <rFont val="Arial Narrow"/>
        <family val="2"/>
      </rPr>
      <t xml:space="preserve"> </t>
    </r>
    <r>
      <rPr>
        <b/>
        <sz val="10"/>
        <rFont val="Arial Narrow"/>
        <family val="2"/>
      </rPr>
      <t>opločenja</t>
    </r>
    <r>
      <rPr>
        <sz val="10"/>
        <rFont val="Arial Narrow"/>
        <family val="2"/>
      </rPr>
      <t xml:space="preserve"> unutarnjim protukliznim  granitno - porculanskih pločica I. klase/laminatom po izboru investitora u sanitarnim prostorijama. Pločice moraju biti protuklizne, otporne na habanje te pogodne za često pranje i lagano održavanje, dimenzije, tip i marka pločica po izboru investitora. Pločice/laminat se postavlja na estrih. Cijenom treba obuhvatiti kompletan rad, uključujući primjenu profilacija i fugiranje.</t>
    </r>
  </si>
  <si>
    <r>
      <t xml:space="preserve">Dobava, doprema materijala i ugradnja </t>
    </r>
    <r>
      <rPr>
        <b/>
        <sz val="10"/>
        <rFont val="Arial Narrow"/>
        <family val="2"/>
      </rPr>
      <t>krovne hidroizolacijske folije</t>
    </r>
    <r>
      <rPr>
        <sz val="10"/>
        <rFont val="Arial Narrow"/>
        <family val="2"/>
      </rPr>
      <t>, UV stabilne. TPO debljine min. 1,8mm. Višeslojna sintetička hidroizolacijska membrana, ojačana staklenim voalom, na bazi fleksibilnih poliolefina (FPO). Membrane se slobodno polažu te fiksiraju u podlogu prema uputama proizvođača membrane uz ugradnju geoteksila, kako bi izdržale dinamičko djelovanje vjetra. Spojevi se obrađuju vrućim zrakom sa širinom vara od min. 3 cm, preklop 12 cm, u skladu s propisanom tehnologijom od strane proizvođača membrane. Obavezno sidrenje u konstrukciju s obzirom da se iznad ne izvodi šljunak. Na spojeve pod-zid i završetak membrane izvesti sa kaširanim limom u sustavu membrane (debljine min. 1,7mm), uključena brtvljenje sa namjenskim poliuretanskim brtvilom.
U jediničnu cijenu uključiti sav dodatni materijal prema uputama proizvođača koji se odnosi na sve spojeve, holkere, brtvene i spojne trake. 
Cijenom treba obuhvatiti kompletan rad.</t>
    </r>
  </si>
  <si>
    <r>
      <t>Dobava, doprema materijala i izvedba horizontalne toplinske izolacije ravnog krova u obliku exstrudiranog polistirena (XPS), debljine 20cm, gustoće &gt;=32kg/m3, ploče na preklop, kakvoće i tehničkih karakteristika prema HRN G.C7.202/90 ili jednakovrijedno; klasa negorivosti – teško zapaljiv. Postava bez ljepljenja. Ploče XPSa se polažu na geotekstil koji je postavljen preko horizontalne krovne hidroizolacije (u svrhu razdavajanja dva materijala). Sa gornje strane sloja XPS potrebno je postaviti dodatni zaštitni sloj geotekstila kao podlogu za ostale slojeve krova.</t>
    </r>
    <r>
      <rPr>
        <u/>
        <sz val="10"/>
        <rFont val="Arial Narrow"/>
        <family val="2"/>
      </rPr>
      <t xml:space="preserve"> U slojevima potrebno izvesti nagib ravnih krovova.</t>
    </r>
    <r>
      <rPr>
        <sz val="10"/>
        <rFont val="Arial Narrow"/>
        <family val="2"/>
      </rPr>
      <t xml:space="preserve">
Cijenom treba obuhvatiti kompletan rad.  </t>
    </r>
  </si>
  <si>
    <t>1</t>
  </si>
  <si>
    <t>Dobava, doprema materijala i bojanje pročelja, silikatnom bojom za fasade, paropropusnom i vodoodbojnom. Bojanje izvesti u skladu sa zahtjevima proizvođača, sa svim potrebnim predradnjama. Boje izrađene na osnovi silikonske emulzije i vodene disperzije sintetskog veziva moraju dobro prijanjati na podlogu. Moraju biti postojane na utjecaj alkalija, dimnih i industrijskih plinova te imati dobru pokrivnost.</t>
  </si>
  <si>
    <t xml:space="preserve">Pregradni zid debljine 10 cm </t>
  </si>
  <si>
    <t>Dobava, doprema materijala i premazivanje obnovljenog pročelja antigrafitnim premazom. Nanosi se do razdjelnog vijenca 1. kata.</t>
  </si>
  <si>
    <t>Nabava, doprema, izrada i montaža čelične konstrukcije od zavarenih vertikalnih i horizontalnih profila 40x40x3mm dimenzija prema shemama.  Konstrukcija  se spaja s postojećom opekom sa dva vijka M12 kv 5.6 duljine sidrenja min. 10cm na pločevini dimenzija 100x60x3mm zavarenoj na početak svakog vertikalnog elementa. Površinu opeke gdje se spajaju čelični elementi potrebno je očistiti i izravnati slojem podložnog morta debljine 3cm. Konstrukciju pridržati dodatnim čeličnim elementom za drvene elemente krovišta bušenjem vijka u rog ili mijenu (prilagoditi na licu mjesta postojećoj geometriji krova)  Predbušene rupe za vijke zapunjuju se epoksidnim ljepilom. Elementi se oblažu s 3 sloja gipskartonske ploče u tavanskom prostoru iz protupožarnih razloga, a iznad krova cementnim pločama (obrađeno u Gipskartonskim radovima).   
U cijenu uključiti sav potreban rad, materijal i pribor.</t>
  </si>
  <si>
    <t xml:space="preserve">Nabava, doprema materijala, rezanje i montaža cementnih ploča za vanjsku primjenu (aquapaneli) za oblaganje dimnjaka iznad razine ravnog krova. Oblažu se s jednim slojem, odnosno jednom pločom. Pričvrščivanje s vijcima za montažu u čeličnu konstrukciju, vijci su samobušivi. Izvesti sve radove prema uputi odabranog proizvođača. 
Završna obrada cementnih ploča uključena u cijenu. Potrebno ju je izvesti naknadno prema uputama Gradskog zavoda za zaštitu spomenika kulture.
U stavku uključiti sve potrebne alate, materijal, opremu i rad za izvedbu do potpune gotovosti. 
</t>
  </si>
  <si>
    <t xml:space="preserve">Nabava, doprema materijala, rezanje i montaža cementnih ploča za vanjsku primjenu (aquapaneli) za izradu kape dimnjaka visine 10 cm . Stavka uključuje i potrebnu podkonstrukciju od CW i UW profila.  Oblažu se s jednim slojem, odnosno jednom pločom. Pričvrščivanje s vijcima za montažu u čeličnu konstrukciju, vijci su samobušivi. Izvesti sve radove prema uputi odabranog proizvođača. 
Završna obrada cementnih ploča uključena u cijenu. Potrebno ju je izvesti naknadno prema uputama Gradskog zavoda za zaštitu spomenika kulture.
U stavku uključiti sve potrebne alate, materijal, opremu i rad za izvedbu do potpune gotovosti. </t>
  </si>
  <si>
    <t>Dobava, doprema materijala i oblaganje čelične potkonstrukcije zida svjetlarnika (stavka Metalna konstrukcija VII.4.) cementnim pločama za vanjsku primjenu (aquapanel) sa vanjske strane i gipskartonskim pločama ssa unutarnje strane jednostrukom metalnom konstrukcijom od CW i UW profila, ukupne debljine zida 10 cm. Zidovi su visine do 450 cm. Sastav zida je:
- cementna ploča debljine 1x1.25 cm. 
- metalna jednostruka potkonstrukcija: horizontalni  UW profili priključeni na pod i strop, vertikalni profili CW 1x100mm kao stupovi u podkonstrukciji s izvedenim potrebnim ojačanjima za prozore
-PE folija
- izolacija zidne šupljine mekim pločama mineralne vune debljine 5 cm
- gipskartonske standard ploče debljine 2x1.25 cm.</t>
  </si>
  <si>
    <t xml:space="preserve">Radove izvesti prema uputama proizvođača i općim uvjetima. U jediničnu cijenu ulazi sav rad i materijal do potpune spremnosti zida ili obloge za soboslikarske radove (disperzivne boje, latex ili epoksi boje, fasaderske).
U cijenu uključen sav potreban rad, materijal i pribor.
</t>
  </si>
  <si>
    <t>STOLARSKI RADOVI</t>
  </si>
  <si>
    <t>- Pod zidom</t>
  </si>
  <si>
    <t>- Trg</t>
  </si>
  <si>
    <t>Demontaža postojećih opisana je u radovima demontaža i rušenja.</t>
  </si>
  <si>
    <t xml:space="preserve">Uključena postava traka za brtvljenje, sporo ekspandirajuća, trajno elastična traka, od polimerne pjene, vodonepropusna. </t>
  </si>
  <si>
    <t>Okov i panti se izrađuju kao replika izvornih.</t>
  </si>
  <si>
    <t>U stavku je uključeno nanošenje temeljnog premaza za drvo i nanošenje završnog laka (prekrivajuće boje za drvo). Završna boja identična originalnoj boji laka. Moguće ličenje u dva tona - različite boje fiksnih dijelova prozora i krila.</t>
  </si>
  <si>
    <t>Uključena izrada novih unutarnjih klupčica.</t>
  </si>
  <si>
    <t>U stavku uključiti i dobavu i montažu  platnene podizne rolete s mehanizmom. Boja i tekstura rolete po izboru konzervatora.</t>
  </si>
  <si>
    <t>Uključuje izradu radioničkih nacrta, nabavu materijala, izradu prozora u radionici, dovoz na gradilište i ugradnju. Sav pričvrsni materijal u cijeni.</t>
  </si>
  <si>
    <t>Ova stavka izvodi se po odobrenju nadzornog inženjera i nadležnog konzervatora uz upis u građ. dnevnik, a na osnovu detaljnog pregleda.</t>
  </si>
  <si>
    <t>Prije izrade prozora konzervatorski nadzor mora pregledati i ovjeriti nacrte.
Cijenom treba obuhvatiti kompletan rad, materijal i pribor.</t>
  </si>
  <si>
    <t>Obračun po komadu. Izvesti prema izmjeri u naravi.</t>
  </si>
  <si>
    <t xml:space="preserve">U cijenu stavke uračunato je uzimanje mjera na licu mjesta, dobava, ugradnja, rad, materijal i pribor. </t>
  </si>
  <si>
    <t>Dobava, izrada, doprema i ugradnja novih jednostrukih drvenih dvokrilnih prozora sa zaokretnim krilom i nadsvjetlom. Krilo se otvara prema unutra. Ostakljenje IZO staklo. Izraditi od četinjače I. klase vlažnosti do max. 18% u svemu prema izvornim prozorima, pazeći da se ponove izvorne profilacije i dimenzije.</t>
  </si>
  <si>
    <t xml:space="preserve"> - dimenzija 120/180. </t>
  </si>
  <si>
    <t>STOLARSKI RADOVI UKUPNO:</t>
  </si>
  <si>
    <t>Klupčice se izvode od pocinčanog lima, razvijene širine 25-40 cm.</t>
  </si>
  <si>
    <t>Uključena izvedba okapa na rubovima udaljenog minimalno 2cm od žbuke. Sva mjesta dodira lima i žbuke zaštiti bitumenskom ljepenkom. Na strani do zida lim podvući pod žbuku i uzdići 1cm.</t>
  </si>
  <si>
    <t>Uključeno brtvljenje trajnoelastičnim kitom, plosne čel. kuke uključene u stavku. U cijenu uključiti sav ostali pomoćni i spojni materijal i sva potrebna podešavanja i prilagođavanja. Sve mjere uzimati na licu mjesta. Obračun po m¹ postavljenog opšava.</t>
  </si>
  <si>
    <t>Skidanje i odvoz starih, izrada i postava novih prozorskih klupčica na mjestima izvedbe novih prozora u svjetlarniku. Okap prozorske klupčice potrebno je provući između prozorskog okvira i krila, kako voda s okapa ne bi podlijevala konstrukciju.</t>
  </si>
  <si>
    <t xml:space="preserve">REKAPITULACIJA </t>
  </si>
  <si>
    <t xml:space="preserve"> (EUR)</t>
  </si>
  <si>
    <t>A1</t>
  </si>
  <si>
    <t>A2</t>
  </si>
  <si>
    <t>A3</t>
  </si>
  <si>
    <t>A</t>
  </si>
  <si>
    <t>GRAĐEVINSKI RADOVI UKUPNO</t>
  </si>
  <si>
    <t>B1</t>
  </si>
  <si>
    <t>B2</t>
  </si>
  <si>
    <t>B3</t>
  </si>
  <si>
    <t>B4</t>
  </si>
  <si>
    <t>B5</t>
  </si>
  <si>
    <t>B6</t>
  </si>
  <si>
    <t>KERAMIČARSKI RADOVI UKUPNO:</t>
  </si>
  <si>
    <t>B</t>
  </si>
  <si>
    <t>ZAVRŠNI RADOVI UKUPNO</t>
  </si>
  <si>
    <t xml:space="preserve">CJELOVITA OBNOVA ZGRADE </t>
  </si>
  <si>
    <t>POD ZIDOM 8 i TRG BANA JOSIPA JELAČIĆA 7 U ZAGREBU</t>
  </si>
  <si>
    <t>PODOPOLAGAČKI RADOVI</t>
  </si>
  <si>
    <t>PODOPOLAGAČKI RADOVI UKUPNO:</t>
  </si>
  <si>
    <t>KERAMIČARSKI RADOVI</t>
  </si>
  <si>
    <t>GRAĐEVINSKI RADOVI UKUPNO:</t>
  </si>
  <si>
    <t>ZAVRŠNI RADOVI</t>
  </si>
  <si>
    <t>ZAVRŠNI RADOVI UKUPNO:</t>
  </si>
  <si>
    <t>RUŠENJA, DEMONTAŽE, PRIPREMNI RADOVI UKUPNO:</t>
  </si>
  <si>
    <t>SKELARSKI UKUPNO:</t>
  </si>
  <si>
    <t>ZEMLJANI UKUPNO:</t>
  </si>
  <si>
    <t>ZIDARSKI RADOVI UKUPNO:</t>
  </si>
  <si>
    <t>BETONSKI I ARMIRANOBETONSKI  UKUPNO:</t>
  </si>
  <si>
    <t>TESARSKI UKUPNO:</t>
  </si>
  <si>
    <t>KROVOPOKRIVAČKI UKUPNO:</t>
  </si>
  <si>
    <t>RESTAURATORSKI RADOVI UKUPNO:</t>
  </si>
  <si>
    <t>A4</t>
  </si>
  <si>
    <t>A5</t>
  </si>
  <si>
    <t>A6</t>
  </si>
  <si>
    <t>A7</t>
  </si>
  <si>
    <t>A8</t>
  </si>
  <si>
    <t>B7</t>
  </si>
  <si>
    <t>B8</t>
  </si>
  <si>
    <t>- bojanje u dva sloja i dva tona.</t>
  </si>
  <si>
    <t>- prozor u osi K</t>
  </si>
  <si>
    <t>Demontaža postojeće stolarije na zabatnom zidu u osi K i osi 10. Demontiranu građu potrebno je sačuvati ili deponirati u dogovoru s vlasnicima stana, a troškovi navedenog su uključeni u ovu stavku.
Cijenom treba obuhvatiti kompletan rad, materijal i pribor.</t>
  </si>
  <si>
    <t>- vrata u osi 10</t>
  </si>
  <si>
    <t>Zaštita prozora i ostalih otvora na pročeljima. Stavka uključuje učvršćivanje i postavu zaštitne folije/dasaka. U stavku uključiti sve potrebne materijale, rad i opremu za izvedbu do potpune gotovosti. Obračun po m2 prozora.</t>
  </si>
  <si>
    <t>Zidanje tornjića porobetonskim blokovima, debljine 10 cm</t>
  </si>
  <si>
    <t xml:space="preserve">Prvi red blokova potrebno je postaviti na idealno ravnu podlogu u oba smjera. Prilikom zidanja nije dozvoljeno preklapanje vertikalnih sljubnica. Cijenom treba obuhvatiti kompletan rad i materijal po uputi proizvođača do potpune gotovosti.  
</t>
  </si>
  <si>
    <t xml:space="preserve">Dobava, doprema materijala i zidanje krovnih tornjića debljine 10cm porobetonom. 
U cijenu je uključen sav rad i materijal pomoćna sredstva, oplata i pomoćni materijali, zapunjavanje fuga, rezanje, spajanje ziđa kutnim profilima ili anker šipkama u obodne nosive elemente (bušenje, dobava i ugradnja anker šipki),  završna obrada vertikalnih špaleta otvora. </t>
  </si>
  <si>
    <t xml:space="preserve">Demontaža, pohrana u dogovoru sa Investitorom, pregled, doprema, popravak/sanacija svjetlarnika u osi 3/F, ponovna montaža.
U jediničnu cijenu uračunat je sav rad, ljepilo,  potrošni i otpadni materijal, te primopredaja ostatka materijala investitoru. 
Cijenom treba obuhvatiti kompletan rad, uključujući primjenu profilacija i fugiranje.
</t>
  </si>
  <si>
    <t xml:space="preserve">Strana Trga </t>
  </si>
  <si>
    <t>Dobava, doprema materijala i postava za izvedbu pokrivanja glinenog crijepa najsličnijem izvornom crijepu prema konzervatorskim napucima. Dodatno učvršćivanje izvesti na prvom redu crijepa odozgo i dalje svaki treći red i zadnji red. Obavezna postava odzračnika. Obračun po m2 površine mjereno po kosoj površini krova.  Uključiti sav materijal, rad i alat za rad do potpune gotovosti.</t>
  </si>
  <si>
    <t>Dobava, doprema materijala i postava za izvedbu pokrivanja vlaknocementnim pločama najsličnijem izvornim prema konzervatorskim napucima. Obavezna postava odzračnika. Obračun po m2 površine mjereno po kosoj površini krova.  Uključiti sav materijal, rad i alat za rad do potpune gotovosti.</t>
  </si>
  <si>
    <t>KROVOPOKRIVAČKI I TESARSKI RADOVI</t>
  </si>
  <si>
    <t>KROVOPOKRIVAČKI RADOVI UKUPNO:</t>
  </si>
  <si>
    <t>A9</t>
  </si>
  <si>
    <t>Dobava, doprema materijala, postava, skidanje i otprema tunelske skele- prolaza za pješake, izrađenog od bešavnih cijevi i potrebnih spojnih elemenata, sa svim potrebnim ukrućenjima i sidrenjima. Pokrov tunela izraditi od mosnica položenih jedne do druge, a preko njih postaviti bitumensku ljepenku s preklopom minimalno 10 cm ili alternativno PVC foliju. Prema ulici izvesti ogradu tunela od pune, glatke oplate visine 1,0-1,2 m, u svrhu zaštita pješaka od prometa u kretanju. Nakon postave skele potrebno je izvesti svu signalizaciju (rasvjeta, putokazi i sl.) kako to nalažu postojeći HTZ propisi. Izvođač radova dužan je u nivou pločnika izvesti ograđeni prostor za odlaganje potrebnih materijala, a u skladu s rješenjem o zauzimanju javno-prometne površine, što je uključeno u cijenu skele. Prije izvedbe skele izvođač je dužan izraditi projekt skele što je u cijeni stavke. Visina minimalno 4m. Radi izvedbe sidrenja uglova dovoljno je samo jedno polje od 2.5m oko mjesta sidrenja.
Cijenom treba obuhvatiti kompletan rad, materijal i pribor.</t>
  </si>
  <si>
    <t xml:space="preserve">Dobava, doprema materijala, izrada i postava novog žlijeba (što sličniji postojećem) na ravnim krovovima koji se ojačavaju. Obračun po m'. Uključena izvedba spoja na vertikale. Radove izvesti po uzancama i pravilima limarske struke.  
Cijenom treba obuhvatiti kompletan rad, materijal i pribor.
</t>
  </si>
  <si>
    <t xml:space="preserve">Cijena stavke uključuje dobavu i postavu komponenti prema uputama proizvođača. </t>
  </si>
  <si>
    <t>Dobava i doprema svih potrebnih materijala, gletanje te završno dvostruko bojanje  unutarnjih zidova unutarnjom disperzivnom bojom. U stavci je obračunato i izvođenje odgovarajućeg temeljnog premaza prema vrsti i stanju pologe.</t>
  </si>
  <si>
    <t>Dobava materijala, gletanje i ličenje stropa odnosno GP ploča (onih stropova koji su predviđeni za sprezanja odozdo) do potpune pokrivenosti. 
Stavka obuhvaća sav materijal, rad i alat potreban za potpuno dovršenje stavke.</t>
  </si>
  <si>
    <t>- dimnjaci iznad krova</t>
  </si>
  <si>
    <t>Rbr.</t>
  </si>
  <si>
    <t>Opis stavke</t>
  </si>
  <si>
    <t>Jed. mjera</t>
  </si>
  <si>
    <t>Količina</t>
  </si>
  <si>
    <t>Jed. cijena</t>
  </si>
  <si>
    <t>Ukupno cijena</t>
  </si>
  <si>
    <t>Moguće je kretanje i upisivanje samo u kolonama G i I!</t>
  </si>
  <si>
    <t>INSTALACIJE VODOVODA I KANALIZACIJE</t>
  </si>
  <si>
    <t>VODOVODNA MREŽA - MONTAŽNI RADOVI</t>
  </si>
  <si>
    <t>NAPOMENA: Sve stavke iz ovog područja trebaju sadržavati spajanje i montažu za upotrebu. Izrada i kvaliteta prema postojećim propisima HRN, DIN, API, ISO. Dimenzije prirubnica moraju biti prema ISO, DIN ili HRN i moraju odgovarati standardu naručenih fazona. U slučaju nabave armature od stranog proizvođača uz svaki uređaj trebaju biti upute za montažu, spajanje na izvor energije i korištenje obavezno na hrvatskom jeziku, certifikati za svaki dio uređaja i atest za cjelokupan uređaj i garanciju. Obavezno uračunati vraćanje u prvobitno stanje svih elemenata na kojima su izvršeni bilo kakvi radovi na koje su utjecali radovi na izvođenju vodovoda.Fazonski komadi koji nisu posebno iskazani obračunavaju se kao 1 m', a sve ostalo je uključeno u opis stavke radova.</t>
  </si>
  <si>
    <t>1.1</t>
  </si>
  <si>
    <t>Nabava, dobava i montaža vodovodnih cijevi PP-R ili višeslojne PE-X/Al/PE-X, PN10 (uz suglasnost investitora), cijevi izrađenih sukladno HRN EN normama, sa spajanjem ˝press˝ spojnicama ili varenjem ovisno o odabranoj vrsti cijevi,  za glavni razvod sanitarne hladne vode.  Montažu vršiti prema propisima i normama i uputama odabranog proizvođača i projektu (pod stropom). Obračun po tekućem metru kompletno montirane, izolirane, pričvršćene cijevi, sa svim spojnim, prijelaznim komadima i pomoćnim materijalom za montažu, izolaciju, pričvršćenje na zid i strop kao i izrada šliceva i zatvaranje šliceva, rezanje i bušenje,  protupožarne brtve, (spojnice, lukove,  redukcije, T-komade, rezanje cijevi) i potrebni pričvrsni i ovjesni materijal i zaštitno-izolacijski materijal te raznošenje sa gradilišne deponije uzduž trase do mjesta ugradnje te spuštanje u rov i polaganje po niveleti (uzoni izlaza iz niše i dionicama dje nije moguće voditi pod stropom), odvoz viška neupotrebljivog materijala. Cijevi se isporučuju u šipkama. Toplinsku izolaciju izvesti prema potrebi (standardna pjenasta izolacija). Prodore kroz zidove i ploču zaštititi protupožarnim brtvenim materijalom (stupanj zaštite vidi protupožarni elaborat). Obavezno uračunati vraćanje u prvobitno stanje svih elemenata na kojima su izvršeni bilo kakvi radovi. Obračun po m1 izolirane, montirane cijevi sa svim potrebnim radom i materijalom.</t>
  </si>
  <si>
    <t>Spajanje vodovodnih cijevi na postojeće vertikale u zoni pod stropom suterena. Postojeći cjevovod zabrtviti.</t>
  </si>
  <si>
    <t>DN32</t>
  </si>
  <si>
    <t>1.2</t>
  </si>
  <si>
    <t>Rezanje cjevovoda zbog postizanja određene stacionaže.</t>
  </si>
  <si>
    <t>Cijena za komplet</t>
  </si>
  <si>
    <t>kompl</t>
  </si>
  <si>
    <t>1.3</t>
  </si>
  <si>
    <t>Zidarska pripomoć kod raznih dodatnih radova, te svi potrebni radovi koji se ne mogu normirati. Obračun prema stvarno utrošenom vremenu</t>
  </si>
  <si>
    <t>Obračun po satima</t>
  </si>
  <si>
    <t>sat</t>
  </si>
  <si>
    <t>1.4</t>
  </si>
  <si>
    <t>Dobava, prijenos i montaža prolaznih ventila ispred grupa uređaja za sekcije razdvanja cjevovoda. U stavci obuhvaćen sav potrebni spojni, pomoćni montažni i brtveni materijal.</t>
  </si>
  <si>
    <t>1.5</t>
  </si>
  <si>
    <t>Dobava, prijenos i montaža kromiranih vratašca na mjestu ugradnje ventila dimenzije 200x200. Opcionalno.</t>
  </si>
  <si>
    <t>Obračun po komadu.</t>
  </si>
  <si>
    <t>1.6</t>
  </si>
  <si>
    <t>Razni čelični materijal za učvršćivanje cjevovoda, rukavci, obujmice, konzole i sl.</t>
  </si>
  <si>
    <t>Paušal</t>
  </si>
  <si>
    <t>UKUPNO</t>
  </si>
  <si>
    <t>VODOVODNA MREŽA - OSTALI RADOVI</t>
  </si>
  <si>
    <t>2.1</t>
  </si>
  <si>
    <t>Ispitivanje instalacije vodovoda nakon polaganja i montaže cjevovoda na ispitni pritisak od 15 bara odnosno duplo većim tlakom od pogonskog (pogonski tlak daje ovlašteno komunalno poduzeće) HRN EN 805 i HRN EN 1508. Mrežu držati pod tlakom min. 2,0 sata. Ispitivanje provesti prema uputstvima “Sektora vodovoda" i tehničkim uvjetima ovog projekta. Ispitivanje se vrši uz prisustvo nadzornog inženjera i predstavnika "Sektora vodovoda". O tlačnom ispitivanju voditi zapisnik s potpisom izvršioca ispitivanja, nadzornog inženjera i odgovornih osoba. Rezultat tlačnog ispitivanja obvezno evidentirati u građevinski dnevnik. U stavku je uključena dobava pumpe i mjernog uređaja kao i ostalog potrebnog pribora za provedbu tlačne probe. U cijenu ulazi vodoopskrbna mreža u objektu.</t>
  </si>
  <si>
    <t>Ispitivanje ovlaštene organizacije s izdavanjem atesta</t>
  </si>
  <si>
    <t>2.2</t>
  </si>
  <si>
    <t>Ispitivanje uzorka vode
Poslije dezinfekcije uzima se potreban broj uzoraka vode i odnosi na analizu koja će potvrditi njen uspjeh, odnosno neuspjeh od čega će zavisiti davanje odobrenja za upotrebu vode od strane sanitarnih organa. U slučaju neuspjeha, postupak se mora ponoviti. Ispitivanje vode vršiti će institucija registrirana za tu djelatnost.  U cijenu ulazi vodoopskrbna mreža u objektu.</t>
  </si>
  <si>
    <t>Obaveza investitora</t>
  </si>
  <si>
    <t>2.3</t>
  </si>
  <si>
    <t xml:space="preserve">Izrada nove vodomjerne prostorije, te proširenje na nove dimenzije - prema preporuci javnog davatelja usluge opskrbe vodom, sa 1 vodomjerom stavka uključuje iskop, materijal, izradu i ugradnju novog vodomjera sa pripadajućim spojnim elementima, te sav potreban materijal (ugrađene ljestve, priključci, poklopci itd...) Pod prostorije mora biti hidroizoliran. Vodomjer odabran u projektu s daljinskim očitavanjem. </t>
  </si>
  <si>
    <t>Prostorija s vodomjerom</t>
  </si>
  <si>
    <t>Vodomjerni ormarić sa kontrolnim vodomjerom</t>
  </si>
  <si>
    <t>2.4</t>
  </si>
  <si>
    <t xml:space="preserve">Čišćenje gradilišta nakon izvedbe svih radova na projektiranom vodovodu. </t>
  </si>
  <si>
    <t>2</t>
  </si>
  <si>
    <t>KANALIZACIJA (fekalna i oborinska) - MONTAŽNI i ISTRAŽNI RADOVI</t>
  </si>
  <si>
    <t>NAPOMENA:
Sve stavke iz ovog područja trebaju sadržavati dobavu, prijenos i montažu za upotrebu. Izrada i kvaliteta prema postojećim propisima HRN, DIN, API, ISO. Dimenzije prirubnica moraju biti prema ISO, DIN ili HRN i moraju odgovarati standardu naručenih fazona. U slučaju nabave armature od stranog proizvođača uz svaki uređaj trebaju biti upute za montažu, spajanje na izvor energije i korištenje obavezno na hrvatskom jeziku, certifikati za svaki dio uređaja i atest za cjelokupan uređaj i garanciju. Obavezno uračunati vračanje u prvobitno stanje svih elemenata na kojima su izvršeni bilo kakvi radovi na koje su utjecali radovi na izvođenju kanalizacije</t>
  </si>
  <si>
    <t>Obavezno snimanje postojećeg temeljnog razvoda kanalizacije i ucrtavanje trase istog radi utvrđivanja ispravnosti i vodonepropusnosti.</t>
  </si>
  <si>
    <t>3.1</t>
  </si>
  <si>
    <t>Ø75</t>
  </si>
  <si>
    <t>3.2</t>
  </si>
  <si>
    <t>Nabava, dobava i ugradba koljena, račvi i redukcija svih stupnjeva kuta (88,5°, 70°, 45°, 30°, 15°) za kanalizacijske cijevi PVC (ili PP) za kućnu kanalizaciju, Ø160, Ø110, Ø75, Ø50, Ø40,  isporučiti i montirati, sa svim priborom. Izvođač ovom instalacije uz postavljanje razvoda kanalizacije a točan obračun utrošenog materijala priznaje nadzorni inženjer direktno na gradilištu po izvršenim radovima.</t>
  </si>
  <si>
    <t>3.3</t>
  </si>
  <si>
    <t>Nabava, doprema i ugradba plastičnih čepova za privremenu zatvaranje kanalizacijskih cijevi u tijeku izrade objekta radi sprečavanja pada nečistoća u sistem interne kanalizacije.</t>
  </si>
  <si>
    <t>3.4</t>
  </si>
  <si>
    <t>Nabava, doprema i ugradnja  podnog sifona.</t>
  </si>
  <si>
    <t>3.5</t>
  </si>
  <si>
    <t>Snimanje postojećeg temeljnog kanalizacijskog razvoda sa ucravanjem trase i ispitivanjem vodonepropusnosti do priključka na javni gradski kolektor.</t>
  </si>
  <si>
    <t>Obračun po kompletu</t>
  </si>
  <si>
    <t>3</t>
  </si>
  <si>
    <t>KANALIZACIJA - MONTAŽNI RADOVI</t>
  </si>
  <si>
    <t>KANALIZACIJA - OSTALI RADOVI</t>
  </si>
  <si>
    <t>4.1</t>
  </si>
  <si>
    <t>Ispitivanje kanalizacije na vodonepropusnost.</t>
  </si>
  <si>
    <t>Obračun za komplet</t>
  </si>
  <si>
    <t>4.2</t>
  </si>
  <si>
    <t>Zidarska pripomoć kod raznih dodatnih radova, te svi potrebni radovi koji se ne mogu normirati. Obračun prema stvarno utrošenom vremenu.</t>
  </si>
  <si>
    <t>Cijena po satu</t>
  </si>
  <si>
    <t>4.3</t>
  </si>
  <si>
    <t>Čišćenje gradilišta nakon izvedbe svih radova na projektiranoj kanalizaciji.</t>
  </si>
  <si>
    <t>4.4</t>
  </si>
  <si>
    <t>4.5</t>
  </si>
  <si>
    <t>Sanacija postojećeg betonskog revizijskog okna u suterenu zgrade. Stijenke okna hidroizolirati i provjeriti vodonepropusnost. Betonski poklopac zamijeniti metalnim plinotjesnim poklopcem. U cijenu uključen sav rad i materijal. Obračun po kompletu.</t>
  </si>
  <si>
    <t>Unutarnje revizijsko okno</t>
  </si>
  <si>
    <t>4.6</t>
  </si>
  <si>
    <t>Izrada novih i/ili obnova (standardnih plastičnih ili armiranobetnoskih) revizijskih okana pozicioniranih prema postojećim oknima, stavka uključuje iskop, uklanjanje starog okna, materijal, izradu i testiranje, te sav potreban materijal (ugrađene ljestve, priključci, poklopci itd...)</t>
  </si>
  <si>
    <t>Revizijsko okno - Ø800 ili 60/60</t>
  </si>
  <si>
    <t>4</t>
  </si>
  <si>
    <t>REKAPITULACIJA</t>
  </si>
  <si>
    <t>st.</t>
  </si>
  <si>
    <t>jed.mj.</t>
  </si>
  <si>
    <t>kol.</t>
  </si>
  <si>
    <t>jed. cijena</t>
  </si>
  <si>
    <t xml:space="preserve">Cijena za svaku točku troškovnika mora obuhvatiti dobavu, montažu, spajanje po potrebi, uzemljenje, te dovođenje stavke u stanje potpune funkcionalnosti. U cijenu također ukalkulirati sav potreban materijal, spojni, montažni i ostali materijal potreban za potpuno kunkcioniranje pojedine stavke. Radeći ponudu treba imati na umu najnovije važeće propise za pojedine vrste instalacija. Investitor sklapa s izvođačem radova ugovor na osnovu važećih zakonskih propisa, odabranog projekta, proračuna i troškovnika i tehničkih uvjeta koji se nalaze u sklopu projekta. Ponuđena suma je obavezna za izvođača. Povećanje može nastati samo kao višak rada, koji pismeno naređuje i odobrava nadzorni inženjer investitora. Po ustupanju poslova izvođač je dužan pregledati gradilište i utvrditi stanje građevinskih radova.
Uočene nedostatke prijavit će investitoru te će s njim, nadzorni inžinjer i projektant postići sporazum o radovima ili eventualnim izmjenama. Izvođenju se ne smije pristupiti
</t>
  </si>
  <si>
    <t xml:space="preserve">bez građevinske dozvole koju pribaljva investitor. Izvođač je odgovoran za kvalitetu montažnih radova i ugrađenog materijala kako su radovi izvođeni po odobrenom projektu, odnosno odobrenim izmjenama. Ukoliko izvođač izvrši izmjene bez suglasnosti projektanta i nadzornog organa, snosi odgovornost za nepravilno funkcioniranje instalacija. Ako se pri zidanju odnosno kod građevinskih radova upotrebljavaju materijali koji štetno djeluju na djelove instalacije, izvođač će u sporazumu s izvođačem građevinskih radova i nadzornim inžinjerom poduzeti mjere u svezi osiguranja. Najmanje 15 dana prije završetka instalacije investitor sporazumno s izvođačem radova podnosi nadležnoj građevinskoj inspekciji zahtjev za obrazovanje komisije za tehnički pregled i prijem instalacije. Konačna primopredaja između izvođača radova i investitora naručioca izvršava se nakon rješenja o prijemu od strane komisije. Na osnovu odobrenog projekta investitor može pristupiti raspisivanju licitacije i prikupljanju pismenih ponuda, u cilju zaključivanja ugovora za izradu instalacije.Izvoditelj izvodi instalaciju u svemu prema odobrenom projektu i s materijalom </t>
  </si>
  <si>
    <t xml:space="preserve">predviđenim ovim projektom, te odgovara za ispravno funkcioniranje instalacije. Samovoljno mijenjanje projekta od strane izvoditelja nije dozvoljeno.
Za manje izmjene u odnosu na usvojeni projekt, tj. takve izmjene koje ga funkcionalno ne mijenjaju ili ne zahtijevaju znatnije povećanje investicije, dovoljna je samo suglasnost projektanta.
Ukoliko se ukaže potreba za većim izmjenama projekta, onda se projekt mora uputiti na ponovno odobrenje.Radovi montaže predviđeni ovim projektom se mogu povjeriti samo izvoditelju registriranom za tu vrstu poslova i koji raspolaže kvalificiranom radnom snagom za obavljanje montažno-instalacijskih poslova na projektom predviđenim instalacijama.
</t>
  </si>
  <si>
    <t>Demontaža razdjelnika zajedničke potrošnje, rasvjete,  prekidača, kabela, cijevi, kanalica i ostalog elektroinstalacijskog materijala i opreme te odvoz otpada i odlaganje sukladno propisima o otpadu i komunalnom redu. Investitoru je obavezno dostaviti Prateći list za otpad</t>
  </si>
  <si>
    <t>Priprema gradilišta, donošenje potrebne opreme i alata na gradilište. Tokom izvedbe svih radova elektroinstalacija, sav materijal nastao kao posljedica izvedebe elektroinstalaterskih radova potrebno je na parceli  sortirati  u zasebnim kontejnerima prema vrsti materijala. Posebno je odvojiti ambalažni otpad (papir, plastika, drvo i sl.) te višak i otpadci materijala izvedbe (metal, toplinska izolacija i sl.). Sav otpadni materijal potrebno je učestalo odvoziti sa lokacije na mjesta predviđena za odlaganje pojedine vrste otpada i u reciklažna dvorišta. Zabranjeno je odvoziti otpad na mjesta koja za to nisu dozvoljena. Sve stavke podrazumijevaju odvoz i uklanjanje nakon ugradnje i usitnjavanja na gradilištu, uključivo i transport kompletnog viška materijala na deponij i reciklažna dvorišta udaljena do 25km od gradilišta, sa plaćanjem svih pristojbi za zbrinjavanje otpada. Sav otpad prevozi se i odlaže sukladno propisima o otpadu i komunalnom redu. Investitoru je obavezno dostaviti Prateći list za otpad</t>
  </si>
  <si>
    <t xml:space="preserve">PMO je potrebno demontirati, izvući u razinu sa budućim zidom, počistiti i obojiti </t>
  </si>
  <si>
    <t xml:space="preserve">EMO-caffe bar je potrebno demontirati, izvući u razinu sa budućim zidom, počistiti i obojiti </t>
  </si>
  <si>
    <t xml:space="preserve">Dobava i polaganje kabela </t>
  </si>
  <si>
    <t>5xP/M 10mm2, Cu</t>
  </si>
  <si>
    <t>m</t>
  </si>
  <si>
    <t xml:space="preserve">NYM-J 2x1,5 mm2 </t>
  </si>
  <si>
    <t xml:space="preserve">NYM-J 3x1,5 mm2 </t>
  </si>
  <si>
    <t xml:space="preserve">NYM-J 3x2,5 mm2 </t>
  </si>
  <si>
    <t xml:space="preserve">NYY-J 5x6 mm2 </t>
  </si>
  <si>
    <t xml:space="preserve">H07V-K 1x10 mm2 </t>
  </si>
  <si>
    <t xml:space="preserve">Dobava, postava i spajanje ormara EMO6 za smještaj el. mjernih brojila. Razdjelnik je opremljen bravicama na vratima, te nosačem za jednopolnu shemu, oznakama i natpisima, sa svom potrebnom montažnom i spojnm opremom potrebnom za ugradnju el. mjernih brojila u ormare </t>
  </si>
  <si>
    <t>kompl.st.1.</t>
  </si>
  <si>
    <t xml:space="preserve">Dobava, postava i spajanje ormara EMO8 za smještaj el. mjernih brojila. Razdjelnik je opremljen bravicama na vratima, te nosačem za jednopolnu shemu, oznakama i natpisima, sa svom potrebnom montažnom i spojnm opremom potrebnom za ugradnju el. mjernih brojila u ormare </t>
  </si>
  <si>
    <t>kompl.st.2.</t>
  </si>
  <si>
    <t>Dobava, postava i spajanje razdjelnog ormara kao HAGER, prema shemi “RZP1”. Razdjelnik je opremljen bravicama na vratima, te nosačem za jednopolnu shemu, oznakama i natpisima. U razdjelnik ugraditi slijedeću opremu prema jednopolnoj shemi:</t>
  </si>
  <si>
    <t>odvodnik prenapona</t>
  </si>
  <si>
    <t>FID sklopka 40/0,03A, 4P</t>
  </si>
  <si>
    <t>Sklopnik instalacijski 1P 25A</t>
  </si>
  <si>
    <t xml:space="preserve">Stubišni automat 0.5-30min, 10A </t>
  </si>
  <si>
    <t>jednopolni minijaturni automatski prekidač, 1P, B karakteristike, 10A</t>
  </si>
  <si>
    <t>jednopolni minijaturni automatski prekidač, 1P, B karakteristike, 16A</t>
  </si>
  <si>
    <t>jednopolni minijaturni automatski prekidač, 1P, B karakteristike, 25A</t>
  </si>
  <si>
    <t>tropolni minijaturni automatski prekidač, 3P, C karakteristike, 25A</t>
  </si>
  <si>
    <t>sva potrebna montažna i spojna oprema potrebna za ugradnju specificirane opreme u ormare, bakrene sabirnice, igličaste sabirnice, redne stezaljke, sabirnice nule i zemlje, spojni vodovi, plastične kanalice, natpisne pločice, te ostali potrebni sitni spojni i montažni materijal i pribor.</t>
  </si>
  <si>
    <t>kompl.st.3.</t>
  </si>
  <si>
    <t>Dobava, postava i spajanje razdjelnog ormara kao HAGER, prema shemi “RZP2”. Razdjelnik je opremljen bravicama na vratima, te nosačem za jednopolnu shemu, oznakama i natpisima. U razdjelnik ugraditi slijedeću opremu prema jednopolnoj shemi:</t>
  </si>
  <si>
    <t>kompl.st.4.</t>
  </si>
  <si>
    <t>Dobava, montaža i spajanje  sigurnosna svjetiljka, autonomija 3h</t>
  </si>
  <si>
    <t xml:space="preserve">Dobava, montaža te spajanje sklopki rasvjete tip TEM bijeli komplet s svim potrebnim ugradnim kutijama te spojnim i montažnim radom  i materijalom :                                                              </t>
  </si>
  <si>
    <t>sklopka-jednopolna</t>
  </si>
  <si>
    <t>sklopka-izmjenična</t>
  </si>
  <si>
    <t>sklopka-križna</t>
  </si>
  <si>
    <t xml:space="preserve">tipkalo </t>
  </si>
  <si>
    <t>Dobava te polaganje samogasivih plastičnih cijevi uključivo izrada utora te zatvaranje istih komplet s pripadajućim razvodnim kutijama.</t>
  </si>
  <si>
    <t>ostali pribor i materijal</t>
  </si>
  <si>
    <t>Ostali sitni nespecificirani spojni i montažni materijal i pribor, razvodne i montažne termoplastične kutije, materijal za izolaciju.</t>
  </si>
  <si>
    <t>Ispitivanje instalacije, mjerenje otpora, puštanje u rad te izdavanje atesta</t>
  </si>
  <si>
    <t xml:space="preserve">Projektantski nadzor </t>
  </si>
  <si>
    <t>kompl.st.5.</t>
  </si>
  <si>
    <t>Dobava, uvlačenje u cijevi i spajanje kabela</t>
  </si>
  <si>
    <t>U-DQ(ZN)BH  4 G50/125</t>
  </si>
  <si>
    <t>Cat. 6 UTP 4 parični</t>
  </si>
  <si>
    <t>Ostali sitni spojni i montažni materijal i pribor , razvodne termoplastične kutije</t>
  </si>
  <si>
    <t>Pripremni radovi</t>
  </si>
  <si>
    <t>EUR</t>
  </si>
  <si>
    <t>Napojni kabeli</t>
  </si>
  <si>
    <t>Razdjelni ormari</t>
  </si>
  <si>
    <t>Rasvjeta</t>
  </si>
  <si>
    <t>Energetske utičnice i priključci te pripadajući kabeli</t>
  </si>
  <si>
    <t>Telefonska instalacija</t>
  </si>
  <si>
    <t>investitor:</t>
  </si>
  <si>
    <t>lokacija:</t>
  </si>
  <si>
    <t>građevina:</t>
  </si>
  <si>
    <t>TROŠKOVNIK OBNOVE</t>
  </si>
  <si>
    <t>GLAVNI PROJEKTANT:</t>
  </si>
  <si>
    <t>Igor Janković, ARH - br.ovl.2907</t>
  </si>
  <si>
    <t>DATUM IZRADE:</t>
  </si>
  <si>
    <t>SUVLASNICI ZGRADE POD ZIDOM 8 I TRG BANA JOSIPA JELAČIĆA 7</t>
  </si>
  <si>
    <t>Pod zidom 8 i Trg bana J.Jelačića 7, 10 000 Zagreb, HR</t>
  </si>
  <si>
    <t>k.č. 1842, k.o. Centar</t>
  </si>
  <si>
    <t>STAMBENA GRAĐEVINA</t>
  </si>
  <si>
    <t>svibanj, 2023.</t>
  </si>
  <si>
    <t>projektni ured:</t>
  </si>
  <si>
    <t>UPI-2M d.o.o.</t>
  </si>
  <si>
    <t>Bleiweisova ulica 17, 10 000 Zagreb, HR</t>
  </si>
  <si>
    <t>OIB: 66037779887</t>
  </si>
  <si>
    <t>plastična cijev Æ   50 mm</t>
  </si>
  <si>
    <t>plastična cijev Æ   23 mm</t>
  </si>
  <si>
    <t>Dobava i postavljanje plastičnih cijevi Ø50 komplet sa svim pomočnim materijalom</t>
  </si>
  <si>
    <t xml:space="preserve">SVEUKUPNA REKAPITULACIJA </t>
  </si>
  <si>
    <t>A.</t>
  </si>
  <si>
    <t>GRAĐEVINSKI RADOVI</t>
  </si>
  <si>
    <t>B.</t>
  </si>
  <si>
    <t>D.</t>
  </si>
  <si>
    <t>VODOVOD I ODVODNJA</t>
  </si>
  <si>
    <t>E.</t>
  </si>
  <si>
    <t>ELEKTROINSTALACIJE</t>
  </si>
  <si>
    <t>SVEUKUPNO (A - E)</t>
  </si>
  <si>
    <t>SVEUKUPNO (A - E) SA PDV</t>
  </si>
  <si>
    <t>Ispumpavanje vode iz podrumskih prostorija (voda od bušenja i povratne suspenzije). 
Cijenom treba obuhvatiti kompletan rad, materijal i pribor.</t>
  </si>
  <si>
    <t>- svjetlarnici</t>
  </si>
  <si>
    <t xml:space="preserve">Dobava, doprema materijala i montaža protupožarne gipskartonske obloge u sloja sa metalnom potkonstrukcijom od CW i UW profila, ukupne visine do 6m.
Debljina ploče prema klasi otpornosti na požar.
Cijenom treba obuhvatiti kompletan rad i materijal. </t>
  </si>
  <si>
    <t xml:space="preserve">Žbukanje ravnih dijelova pročelja (glatke površine), na mjestima pukotina, grubom i finom žbukom debljine 3 -5 cm i rabiciranjem. Za rabiciranje koristiti staklenu mrežicu 4x4mm visoke vlačne čvrstoće.  Sastav žbuke, zrnatost i obrada prema nalazu konzervatorskog istraživanja i nalogu konzervatorskog nadzora. Pripremljena podloga obrađuje se odgovarajućim špricom 1-3 dana prije nanošenja lagane podložne vapnenocementne žbuke. Produžna lagana žbuka (gustoća 1000 kg/m³, tlačna čvrstoća 1,5-5,0 N/mm², koeficijent paropropusnosti μ≤ 20 (prema HRN EN 1015-19 ili jednakovrijedno), Toplinska provodljivost, λ= 0,27 W/mK (prema HRN EN 1745 ili jednakovrijedno)) nanosi se u sloju debljine 1,5-2,0 cm, kao postojeća s izradom potrebnih profilacija. Treba je zaravnati po uputi proizvođača ovisno o završnoj obradi, ali ne i zaribavati ili zaglađivati, kako bi završni sloj žbuke dobro prianjao. Prije nanošenja završnog sloja dobro očvrsla i osušena (7 dana sušenja / 1 cm debljine žbuke) podloga se natapa vodom razrijeđenim odgovarajućim temeljnim premazom. . Površina žbuke mora biti potpuno ravna. Kvalitetu žbuke izvođač dokazuje stručnim nalazom ovlaštene ustanove, a uključeno je u cijenu stavke. U cijenu stavke uključen je sav potreban rad, materijal, faktori i transport. 
Izražena količina za obračun je procjena od 20% ukupne površine fasade koja iznosi 3210.00 m2.
</t>
  </si>
  <si>
    <t>***Prije bilo kakvog rada na objektu, zbog potrebe primjerene obnove, obaveza izvođača provesti restauratorsko - konzervatorska istraživanja završnih obrada (detaljan snimak, uzimanje šablona, pažljiva demontaža dekorativnih elemenata i sl.) uključujući po potrebi sondiranja, te izraditi elaborat analize vrijednih dijelova zgrade odnosno elaborat restauratosrkih radova. 
Provest će se konzerviranje i prezentiranje restauratorskih i obrtničkih radova kojima će kulturno dobro biti vraćeno u stanje prije potresa, kao i konzerviranje i prezentiranje slojeva u suradnji sa stručnom službom zaštite.</t>
  </si>
  <si>
    <t xml:space="preserve">Detaljan pregled te po potrebi provođenje svih istražnih radova uz izradu Elaborata restauratorskih radova za sanaciju pukotina i ostalih oštećenja pročelja zgrade na Trgu u svrhu utvrđivanja optimalnog načina saniranja pročelja.
U jediničnu cijenu uračunat je sav rad, ljepilo, masa za fugiranje i sav potrošni i otpadni materijal, te primopredaja ostatka materijala investitoru. 
Cijenom treba obuhvatiti kompletan rad, uključujući primjenu profilacija i fugiranje.
</t>
  </si>
  <si>
    <t>Dobava i doprema svih potrebnih materijala, gletanje i bojanje ožbukanih zidova vodoperivom bojom za unutarnje zidove uz prethodno dvostruko fino gletanje i brušenje podloge. U cijeni obrada uglova i impregnacija podloge. Radna skela uračunata u cijenu. 
Stavka uključuje dobavu svih potrebnih materijala i i sav rad do potpune gotovosti sve prema količinama i opisu iz stavke i uputama proizvođača.</t>
  </si>
  <si>
    <t>Podloga zida mora biti suha, nosiva, čista bez prašine, masnoća, tvari koje razdvajaju i neravnina. Prije izvedbe obaveza je izvođača provjeriti nosivost postojećih premaza te ukloniti sve nenosive dijelove. Nakom provjere ravnosti podloge, eventualne neravnine potrebno je pobrusiti i otpašiti površinu.</t>
  </si>
  <si>
    <t xml:space="preserve">Ručno obijanje oštećenih i dotrajalih dijelova žbuke debljine 2,5-4 cm sa ravnih ploha pročelja. Ziđe pročelja je od opeke. Nakon obijanja žbuke zid očistiti čeličnim četkama, a reške s kobama do dubine od 1cm. Potom cijelu površinu otprašiti i isprati vodom. 
Cijena uključuje sav potreban materijal, rad, pribor. utovar, odvoz i istovar na lokaciju  udaljenu do 10 km. 
Izražena količina za obračun je procjena od 20% ukupne površine fasade koja iznosi 3210.00 m2.
</t>
  </si>
  <si>
    <t>Dobava, doprema, postava te nakon završetka radova obnove, skidanje i odvoz folije (PE)/dasaka za zaštitu otvora na svjetlarniku,stubištu i zidovima u stanovima za potrebe izvedbe ojačanja zidova torkretiranjem i FRP tkaninama te CRM sustavom. Postavlja se na dovratnike, doprozornike, rubove pomoću letvica, ljepljive trake i sl.,da ih ne ošteti. Uključiti zaštitu vent. i sl. otvora i dodatne potkonstr. i elem. (drv. građa - daske, mosnice, panoi i dr.). 
Cijenom treba obuhvatiti kompletan rad, materijal i pribor.</t>
  </si>
  <si>
    <t xml:space="preserve">Uklanjanje svih elemenata u prostorijama (drvene pregrade u potkrovlju i slično) što spriječava izvedbu.  Deponirati na suhom mjestu i zaštiti od prašine folijom. Potrebno je napisati zapisnik i predočiti nadzornom inženjeru svih elemenata izmještenih za potrebu izvedbe radova. Nakon završetka potrebno je sve vratiti na svom mjestu. U stavku uključiti sve potrebne materijale, rad i opremu za izvedbu do potpune gotovosti. Odnosi se na sve radove sanacije.
</t>
  </si>
  <si>
    <t xml:space="preserve">Nabava, doprema, izrada i montaža čelične konstrukcije svjetlarnika koja se sastoji od glavnih nosača 110x110x6mm usidrenih u postojeće zidove te vertikalnih profila za otvore 60x60x4mm.  Glavni nosači usidreni su u postojeće zidove u osi 3 i 4 prema detalju 8 na nacrtima na kraju Projekta obnove. Vertikalni profili za otvore mogu se zavariti na licu mjesta nakon postave glavnih nosača. Elementi se oblažu s  gipskartonskim pločama  (obrađeno u Gipskartonskim radovima). Završna obrada potrebno je izvesti prema uputama Gradskog zavoda za zaštitu spomenika kulture. U cijenu obuhvatiti izmjeru na licu mjesta te sav rad, materijal, dovoz i radionicu i montažu čelične konstrukcije. </t>
  </si>
  <si>
    <t>RUŠENJA I DEMOTAŽE</t>
  </si>
  <si>
    <t>Ručna razgradnja preostalih dijelova starog postojećeg zida od opeke. Debljine opeke do 25 cm, visine zida do 90cm. Razgradnja do razine nosivog zida gdje je predviđena nova konstrukcija tornjića. Razgradnja ukljućuje i demontažu postojećeg preostalog opšava u dijelovima od lima cinkotita na elementima zida. Demontažu obavezno izvodi zidar koji je dužan pažljivo demontirati postojeću građu te po potrebi uzeti mjere i uzorke, te snimiti detalje izvedbe, što je uključeno u cijenu stavke, isto kao i demontaža svih pričvrsnih elemenata, detalja sidrenja i sl. Takodjer u cijenu stavke uključiti i sav vertikalni i horizontalni prijenos svih elemenata i materijala do gradilišne deponije. Rad se mora izvesti pažljivo u svemu prema dogovoru s GZZZSKP-om.</t>
  </si>
  <si>
    <t>- postojeći ostaci zida od opeke</t>
  </si>
  <si>
    <t>- opšav krovnog parapetnog zida, r.š. 30 - 45 cm</t>
  </si>
  <si>
    <t>Ručni utovar građevinske šute, materijala od rušenja na pročelju  te prevoz na udaljenost do 20 km, istovar izvrtanjem i planiranjem na gradskoj planirki. Obračun po m3 bez koeficjenta rastresitosti materijala. Plaćanje svih pristojbi kao i razvrstavanje otpada  uključiti i  u jediničnu cijenu.</t>
  </si>
  <si>
    <t>Režijski rad po potrebi za pripomoć obrtnicima  koji će se obračunati po stvarnom utrošku rada i materijala prema ovjeri nadzora.</t>
  </si>
  <si>
    <t>NKV</t>
  </si>
  <si>
    <t>sati</t>
  </si>
  <si>
    <t>KV</t>
  </si>
  <si>
    <t>RUŠENJA I DEMOTAŽE UKUPNO:</t>
  </si>
  <si>
    <t>ZIDARSKO-FASADRSKI RADOVI</t>
  </si>
  <si>
    <t>šablone</t>
  </si>
  <si>
    <t>kvadratna plitka profilacija ispod prozorske klupčice prozora r.š. 10-15 cm</t>
  </si>
  <si>
    <r>
      <t xml:space="preserve">Žbukanje </t>
    </r>
    <r>
      <rPr>
        <b/>
        <sz val="10"/>
        <rFont val="Arial Narrow"/>
        <family val="2"/>
      </rPr>
      <t>profiliranih dijelova horizontalnih vučenih profilacija klupčica, razdijelnih vijenaca i sl.</t>
    </r>
    <r>
      <rPr>
        <sz val="10"/>
        <rFont val="Arial Narrow"/>
        <family val="2"/>
      </rPr>
      <t xml:space="preserve"> na tornjiću produžnom žbukom debljine cca 2 do 4 cm uz prethodni nanos produžnog naštrca, te završnom finom žbukom 0,5 do 1,5 cm uz izradu i upotrebu potrebnih vodilica i šablona. Žbuka se nanosi na  površine pročelja gdje je postojeća žbuka otučena, reške očišćene, a površina otprašena i oprana. Površina fine žbuke mora biti posve ravna, a uglovi i bridovi izvedeni prema snimku uzetom prije početka radova, a nakon postavljanja skele. Za kvalitetu žbuke izvoditelj je dužan pribaviti stručni nalaz i mišljenje ovlaštene ustanove za ispitivanje kvalitete žbuke, što je obuhvaćeno jediničnom cijenom ove stavke. Površinu nove žbuke u potpunosti prilagoditi izvornoj, veličine agregata i obrade u svemu prema izvornoj žbuci. </t>
    </r>
    <r>
      <rPr>
        <b/>
        <sz val="10"/>
        <rFont val="Arial Narrow"/>
        <family val="2"/>
      </rPr>
      <t>NAPOMENA- završnu obradu žbuke izvesti u svemu prema obnovljenom dijelu pročelja</t>
    </r>
    <r>
      <rPr>
        <sz val="10"/>
        <rFont val="Arial Narrow"/>
        <family val="2"/>
      </rPr>
      <t xml:space="preserve">. Sve profilacije izvoditi sa šablonama koje je prethodno pregledao i odobrio predstavnik GZZZSKP. </t>
    </r>
  </si>
  <si>
    <t xml:space="preserve">- fina žbuka u zoni podnožja, parapeta tornjića visine do cca 80 cm . </t>
  </si>
  <si>
    <t xml:space="preserve">- fina žbuka u zoni iznad podnožja oko prozora u središnjoj zoni tornjića visine cca 140 cm. </t>
  </si>
  <si>
    <t>- fina žbuka u zoni nadvoja na uglovima tornjića visine cca 40 cm.</t>
  </si>
  <si>
    <t xml:space="preserve">- fina žbuka na kvadratnim ugaonim stupovima dim. cca. 40 x 40 cm visine cca 40 cm . </t>
  </si>
  <si>
    <t>- fina žbuka između kvadratnih ugaonih stupova visine cca 40 cm.</t>
  </si>
  <si>
    <t>- fina žbuka na kosim dijelovima oko ukrasnih voluta između kvadratnih ugaonih stupova</t>
  </si>
  <si>
    <t>- fina žbuka gornjeg kvadratnog dijela tornjića s udubljenim ukrasom visine cca 100 cm</t>
  </si>
  <si>
    <t>- fina žbuka gornje kvadratne baze završnog ukrasa tornjića dim. cca 50 x 50 cm visine cca 50 cm</t>
  </si>
  <si>
    <r>
      <rPr>
        <b/>
        <sz val="10"/>
        <rFont val="Arial Narrow"/>
        <family val="2"/>
      </rPr>
      <t>D.01.</t>
    </r>
    <r>
      <rPr>
        <sz val="10"/>
        <rFont val="Arial Narrow"/>
        <family val="2"/>
      </rPr>
      <t xml:space="preserve"> - profilacija naglašenog razdjelnog krovnog vjenca ispod baze, parapeta tornjića r.š.  45-65 cm</t>
    </r>
  </si>
  <si>
    <r>
      <rPr>
        <b/>
        <sz val="10"/>
        <rFont val="Arial Narrow"/>
        <family val="2"/>
      </rPr>
      <t>D.02</t>
    </r>
    <r>
      <rPr>
        <sz val="10"/>
        <rFont val="Arial Narrow"/>
        <family val="2"/>
      </rPr>
      <t>. - kvadratna plitka profilacija ispod prozorske klupčice prozora r.š. 10-15 cm</t>
    </r>
  </si>
  <si>
    <r>
      <rPr>
        <b/>
        <sz val="10"/>
        <rFont val="Arial Narrow"/>
        <family val="2"/>
      </rPr>
      <t xml:space="preserve"> D.03</t>
    </r>
    <r>
      <rPr>
        <sz val="10"/>
        <rFont val="Arial Narrow"/>
        <family val="2"/>
      </rPr>
      <t>. - profilacija na uglovima parapeta tornjića u zoni iznad ugaone arhitektonske plastike  r.š. 5-10 cm</t>
    </r>
  </si>
  <si>
    <r>
      <rPr>
        <b/>
        <sz val="10"/>
        <rFont val="Arial Narrow"/>
        <family val="2"/>
      </rPr>
      <t xml:space="preserve">D.04. </t>
    </r>
    <r>
      <rPr>
        <sz val="10"/>
        <rFont val="Arial Narrow"/>
        <family val="2"/>
      </rPr>
      <t>- profilacija baze i gornjeg dijela okruglih ugaonih stupova tornjića r.š. 15-30 cm</t>
    </r>
  </si>
  <si>
    <r>
      <rPr>
        <b/>
        <sz val="10"/>
        <rFont val="Arial Narrow"/>
        <family val="2"/>
      </rPr>
      <t xml:space="preserve">D.05. </t>
    </r>
    <r>
      <rPr>
        <sz val="10"/>
        <rFont val="Arial Narrow"/>
        <family val="2"/>
      </rPr>
      <t>- profilacija kapitela pilastra na bočnim dijelovima uz prozorski otvor r.š. 20 -30 cm</t>
    </r>
  </si>
  <si>
    <r>
      <rPr>
        <b/>
        <sz val="10"/>
        <rFont val="Arial Narrow"/>
        <family val="2"/>
      </rPr>
      <t>D.06.</t>
    </r>
    <r>
      <rPr>
        <sz val="10"/>
        <rFont val="Arial Narrow"/>
        <family val="2"/>
      </rPr>
      <t xml:space="preserve"> - profilacija plitkog razdjelnog vijenca u gornjoj zoni iznad prozorskih otvora a oko glavnog ukrasnog medaljona r.š. 10-20 cm</t>
    </r>
  </si>
  <si>
    <r>
      <rPr>
        <b/>
        <sz val="10"/>
        <rFont val="Arial Narrow"/>
        <family val="2"/>
      </rPr>
      <t>D.07.</t>
    </r>
    <r>
      <rPr>
        <sz val="10"/>
        <rFont val="Arial Narrow"/>
        <family val="2"/>
      </rPr>
      <t xml:space="preserve"> - naglašena istaknuta profilacija iznad glavnog ukrasnog medaljona iznad prozora razdjelnog vijenca r.š. 25-45 cm</t>
    </r>
  </si>
  <si>
    <r>
      <rPr>
        <b/>
        <sz val="10"/>
        <rFont val="Arial Narrow"/>
        <family val="2"/>
      </rPr>
      <t>D.08.</t>
    </r>
    <r>
      <rPr>
        <sz val="10"/>
        <rFont val="Arial Narrow"/>
        <family val="2"/>
      </rPr>
      <t xml:space="preserve"> - profilacija zabata, trokutasate atike na vrhu gornjeg kvadratnog dijela r.š. 15-25 cm</t>
    </r>
  </si>
  <si>
    <t>ZIDARSKO-FASADRSKI RADOVI UKUPNO</t>
  </si>
  <si>
    <t xml:space="preserve">Montaža novih limenih opšava od cinkotit lima na elementima tornjića (razdijelni vijenci, prozorske klupčice i sl.). Na strani do zida lim podvući pod žbuku i uzdići 1 cm, ili izvesti falc, te sve spojeve detaljno pregledati i prekitati. Sva mjesta dodira lima i žbuke  zaštititi bitumenskom ljepenkom. Jediničnom cijenom obuhvatiti kompletan rad i materijal. Obračun po m1 i razvijenoj širini lima, uključivo ljepenku.  </t>
  </si>
  <si>
    <t>- prozorske klupčice prozora, r.š. 35-50 cm</t>
  </si>
  <si>
    <t>- opšav uglova parapeta tornjića, r.š. 30-40 cm</t>
  </si>
  <si>
    <t>- opšav razdjelnog vijenca iznad glavnog ukrasnog medaljona r.š. 40-60 cm</t>
  </si>
  <si>
    <t xml:space="preserve">- opšav kvadratnih ugaonih stupova dim. 50 x 50 cm ispod ukrasnih elemenata </t>
  </si>
  <si>
    <t>- opšav ugaonih ukrasnih voluta na bočnim dijelovima tornjića r.š. 40 - 60 cm</t>
  </si>
  <si>
    <t>- opšav zabata, trokutasate atike na vrhu gornjeg kvadratnog dijela tornjića r.š. 15 - 30 cm</t>
  </si>
  <si>
    <t xml:space="preserve">- opšav kvadratne baze dim. 60 x 60 cm gornjeg dijela tornjića ispod završnog ukrasnog elementa </t>
  </si>
  <si>
    <t>LIMARSKI RADOVI UKUPNO</t>
  </si>
  <si>
    <t>Režijski rad po potrebi za pripomoć obrtnicima koji će se obračunati po stvarnom utrošku rada i materijala prema ovjeri nadzora.</t>
  </si>
  <si>
    <t>h</t>
  </si>
  <si>
    <r>
      <t xml:space="preserve">Izrada </t>
    </r>
    <r>
      <rPr>
        <b/>
        <sz val="10"/>
        <rFont val="Arial Narrow"/>
        <family val="2"/>
      </rPr>
      <t>novih drvenih prozora</t>
    </r>
    <r>
      <rPr>
        <sz val="10"/>
        <rFont val="Arial Narrow"/>
        <family val="2"/>
      </rPr>
      <t xml:space="preserve"> u svemu prema izvornim. Prozori su jednokrilni, drveni, jednostruki sa pošvama širine 10 cm, u svemu kao izvorni.  Prozori sa doprozornicima se izrađuju od drva četinara 1.klase, vlažnosti max 18%, impregniranog sredstvima protiv nametnika. Izvorni okov i panti se prenose na nova krila ( ili se izrađuju novi kao replika izvornih ), a završna obrada je bojenje uljanim naličom u tonu po izboru predstavnika GZZZSKP. Prije izrade otvora konzervatorski nadzor mora pregledati i ovjeriti nacrte. Stavka obuhvaća izmjeru na licu mjesta, izradu radioničkih nacrta, nabavu materijala, izradu prozora u radionici, ličenje uljanim naličom u tonu po izboru predstavnika GZZZSKP, dovoz na gradilište. Ostakljenje krila dvostrukim izo staklom s Low E premazom na unutarnjem staklu, 4+12+4 mm, prostor između stakla punjen inertnim plinom.. U cijenu uključen sav rad, materijal, ostakljenje, okov, gumene brtve na krilima, temeljna i dekorativna zaštita, svi potrebni transporti te zidarska obrada unutarnjih špaleta nakon montaže novog prozora. Obračun po komadu izrade novog prozora.</t>
    </r>
  </si>
  <si>
    <t>STOLARSKI RADOVI UKUPNO</t>
  </si>
  <si>
    <t>SOBOSLIKARSKO LIČILAČKI RADOVI</t>
  </si>
  <si>
    <t xml:space="preserve"> m2</t>
  </si>
  <si>
    <r>
      <t xml:space="preserve">Ličenje na </t>
    </r>
    <r>
      <rPr>
        <b/>
        <sz val="10"/>
        <rFont val="Arial Narrow"/>
        <family val="2"/>
      </rPr>
      <t>ravnim plohama</t>
    </r>
    <r>
      <rPr>
        <sz val="10"/>
        <rFont val="Arial Narrow"/>
        <family val="2"/>
      </rPr>
      <t xml:space="preserve"> </t>
    </r>
    <r>
      <rPr>
        <b/>
        <sz val="10"/>
        <rFont val="Arial Narrow"/>
        <family val="2"/>
      </rPr>
      <t xml:space="preserve">donjeg i gornjeg dijela </t>
    </r>
    <r>
      <rPr>
        <sz val="10"/>
        <rFont val="Arial Narrow"/>
        <family val="2"/>
      </rPr>
      <t xml:space="preserve">tornjića silikatnom bojom u dva sloja i dva tona. Žbuka mora biti stara najmanje 21 dan.  Boju nanositi zidarskom četkom, krznenim valjkom ili uređajem za prskanje,  a drugi nalič nanijeti na potpuno osušeni prvi. Bojanje izvesti u skladu sa zahtjevima proizvodjača. </t>
    </r>
    <r>
      <rPr>
        <b/>
        <sz val="10"/>
        <rFont val="Arial Narrow"/>
        <family val="2"/>
      </rPr>
      <t xml:space="preserve">NAPOMENA- završni odabir tonova izvesti u svemu prema obnovljenom dijelu pročelja. </t>
    </r>
    <r>
      <rPr>
        <sz val="10"/>
        <rFont val="Arial Narrow"/>
        <family val="2"/>
      </rPr>
      <t xml:space="preserve">Cijenom je obuhvaćena završna obrada pročelja ravnih površina, sa svim potrebnim predradnjama tj. impregnacija suhih površina i kitanje  fasadnim kitom radi izravnanja i zagladjivanja neravnina, te dvostruki premaz silikatnom bojom. Predviđa se bojenje pročelja u dva tona. Boju za obradu pojedinih površina, način nanošenja i detalje primjene odredit će predstavnik GZZZSKP-a.  </t>
    </r>
    <r>
      <rPr>
        <b/>
        <sz val="10"/>
        <rFont val="Arial Narrow"/>
        <family val="2"/>
      </rPr>
      <t>Obračun se vrši po m2 ortogonalne projekcije pročelja bez ikakve primjene dodatnih faktora složenosti.</t>
    </r>
  </si>
  <si>
    <r>
      <t xml:space="preserve">Ličenje </t>
    </r>
    <r>
      <rPr>
        <b/>
        <sz val="10"/>
        <rFont val="Arial Narrow"/>
        <family val="2"/>
      </rPr>
      <t>okruglih i kvadratnih ploha</t>
    </r>
    <r>
      <rPr>
        <sz val="10"/>
        <rFont val="Arial Narrow"/>
        <family val="2"/>
      </rPr>
      <t xml:space="preserve"> tornjića  silikatnom bojom u dva sloja i dva tona. Žbuka mora biti stara najmanje 21 dan.  Boju nanositi zidarskom četkom, krznenim valjkom ili uređajem za prskanje,  a drugi nalič nanijeti na potpuno osušeni prvi. Bojanje izvesti u skladu sa zahtjevima proizvodjača. </t>
    </r>
    <r>
      <rPr>
        <b/>
        <sz val="10"/>
        <rFont val="Arial Narrow"/>
        <family val="2"/>
      </rPr>
      <t>NAPOMENA- završni odabir tonova izvesti u svemu prema obnovljenom dijelu pročelja</t>
    </r>
    <r>
      <rPr>
        <sz val="10"/>
        <rFont val="Arial Narrow"/>
        <family val="2"/>
      </rPr>
      <t xml:space="preserve">. Cijenom je obuhvaćena završna obrada pročelja ravnih površina, sa svim potrebnim predradnjama tj. impregnacija suhih površina i kitanje  fasadnim kitom radi izravnanja i zagladjivanja neravnina, te dvostruki premaz silikatnom bojom. Predviđa se bojenje pročelja u dva tona. Boju za obradu pojedinih površina, način nanošenja i detalje primjene odredit će predstavnik GZZZSKP-a.  </t>
    </r>
    <r>
      <rPr>
        <b/>
        <sz val="10"/>
        <rFont val="Arial Narrow"/>
        <family val="2"/>
      </rPr>
      <t>Obračun se vrši po m2 ortogonalne projekcije pročelja bez ikakve primjene dodatnih faktora složenosti.</t>
    </r>
  </si>
  <si>
    <r>
      <t xml:space="preserve">Ličenje svih </t>
    </r>
    <r>
      <rPr>
        <b/>
        <sz val="10"/>
        <rFont val="Arial Narrow"/>
        <family val="2"/>
      </rPr>
      <t xml:space="preserve">profiliranih dijelova horizontalnih vučenih profilacija klupčica, razdijelnih vijenaca i sl. </t>
    </r>
    <r>
      <rPr>
        <sz val="10"/>
        <rFont val="Arial Narrow"/>
        <family val="2"/>
      </rPr>
      <t xml:space="preserve">tornjića silikatnom bojom  u dva sloja i dva tona. Žbuka mora biti stara najmanje 21 dan.  Boju nanositi zidarskom četkom, krznenim valjkom ili uređajem za prskanje,  a drugi nalič nanijeti na potpuno osušeni prvi. Bojanje izvesti u skladu sa zahtjevima proizvodjača. </t>
    </r>
    <r>
      <rPr>
        <b/>
        <sz val="10"/>
        <rFont val="Arial Narrow"/>
        <family val="2"/>
      </rPr>
      <t xml:space="preserve">NAPOMENA- završni odabir tonova izvesti u svemu prema obnovljenom dijelu pročelja. </t>
    </r>
    <r>
      <rPr>
        <sz val="10"/>
        <rFont val="Arial Narrow"/>
        <family val="2"/>
      </rPr>
      <t xml:space="preserve">Cijenom je obuhvaćena završna obrada pročelja ravnih površina, sa svim potrebnim predradnjama tj. impregnacija suhih površina i kitanje  fasadnim kitom radi izravnanja i zagladjivanja neravnina, te dvostruki premaz silikatnom bojom. Predviđa se bojenje pročelja u dva tona. Boju za obradu pojedinih površina, način nanošenja i detalje primjene odredit će predstavnik GZZZSKP-a.  </t>
    </r>
    <r>
      <rPr>
        <b/>
        <sz val="10"/>
        <rFont val="Arial Narrow"/>
        <family val="2"/>
      </rPr>
      <t>Obračun se vrši po m1 srednje dužine profilacija i po m2 površine i s primjenom dodatnog faktora složenosti od 30% za profilirane dijelove pročelja.</t>
    </r>
  </si>
  <si>
    <r>
      <t xml:space="preserve">Ličenje novih drvenih krila prozora uljenom lak bojom za vanjske radove.  Stavkom obuhvaćeno obostrano ličenje vanjskih krila  te doprozornika do prvog "falca". Ton i boje odredjuje predstavnik GZZZSKP-a. Jediničnom cijenom obuhvatiti: dvostruki nalič uljenom bojom, lakiranje i antikorozivnu zaštitu okova i svih željeznih dijelova i ponovnu montažu. </t>
    </r>
    <r>
      <rPr>
        <b/>
        <sz val="10"/>
        <rFont val="Arial Narrow"/>
        <family val="2"/>
      </rPr>
      <t xml:space="preserve">Obračun po m2 ortogonalne projekcije otvora. </t>
    </r>
  </si>
  <si>
    <t>- prozori na jugu, 40 x 110 cm</t>
  </si>
  <si>
    <t>- prozori na istoku i zapadu 60 x 110 cm</t>
  </si>
  <si>
    <t>- profilacija naglašenog razdjelnog krovnog vjenca ispod baze, parapeta tornjića r.š.  45-65 cm</t>
  </si>
  <si>
    <t>- profilacija na uglovima parapeta tornjića u zoni iznad ugaone arhitektonske plastike  r.š. 5-10 cm</t>
  </si>
  <si>
    <t>- profilacija baze i gornjeg dijela okruglih ugaonih stupova tornjića r.š. 15-30 cm</t>
  </si>
  <si>
    <t>- profilacija kapitela pilastra na bočnim dijelovima uz prozorski otvor r.š. 20 -30 cm</t>
  </si>
  <si>
    <t>- profilacija plitkog razdjelnog vijenca u gornjoj zoni iznad prozorskih otvora a oko glavnog ukrasnog medaljona r.š. 10-20 cm</t>
  </si>
  <si>
    <t>- naglašena istaknuta profilacija iznad glavnog ukrasnog medaljona iznad prozora razdjelnog vijenca r.š. 25-45 cm</t>
  </si>
  <si>
    <t>- profilacija zabata, trokutasate atike na vrhu gornjeg kvadratnog dijela r.š. 15-25 cm</t>
  </si>
  <si>
    <t>SOBOSLIKARSKO LIČILAČKI RADOVI UKUPNO</t>
  </si>
  <si>
    <t>KONZERVATORSKA ISTRAŽIVANJA</t>
  </si>
  <si>
    <r>
      <t xml:space="preserve">Konzervatorska istraživanja žbuke i boje zidova, te površina i elemenata pročelja radi utvrdjivanja izgleda pročelja u raznim povijesnim razdobljima nije potrebno provoditi s obzirom da je pročelje recentno obnovljeno pod stručnim konzervatorskim nadzorom GZZZSKP-a. </t>
    </r>
    <r>
      <rPr>
        <b/>
        <sz val="11"/>
        <rFont val="Calibri"/>
        <family val="2"/>
      </rPr>
      <t>Konzervatorska istraživanja</t>
    </r>
    <r>
      <rPr>
        <sz val="11"/>
        <rFont val="Calibri"/>
        <family val="2"/>
        <charset val="238"/>
      </rPr>
      <t xml:space="preserve"> </t>
    </r>
    <r>
      <rPr>
        <b/>
        <sz val="11"/>
        <rFont val="Calibri"/>
        <family val="2"/>
      </rPr>
      <t>se predviđaju u obliku konzultacija prema dogovoru sa predstavnikom GZZZSKP-a ukoliko je potrebno s obzirom da su pročelja nedavno obnavljana te postoji Elaborat istražnih radova.</t>
    </r>
  </si>
  <si>
    <t>- konzultacije s predstavnikom GZZZSKP-a</t>
  </si>
  <si>
    <t>KONZERVATORSKA ISTRAŽIVANJA UKUPNO</t>
  </si>
  <si>
    <t>RAD NA DEKORATIVNO LJEVANIM ELEMENTIMA</t>
  </si>
  <si>
    <r>
      <t xml:space="preserve">Izrada, replika novog elementa </t>
    </r>
    <r>
      <rPr>
        <b/>
        <sz val="10"/>
        <rFont val="Arial Narrow"/>
        <family val="2"/>
      </rPr>
      <t>udubljenog ukrasa u gornjoj kvadratnoj zoni tornjića</t>
    </r>
    <r>
      <rPr>
        <sz val="10"/>
        <rFont val="Arial Narrow"/>
        <family val="2"/>
      </rPr>
      <t>. UKras se sastoji od pravokutnog izduženog i okruglog dijela. Pravokutni izduženi dio je dimenzija cca 55 x 14 x 10 cm dubine, a okrugli dio je promjera 14 cm i dubine 10 cm. Stavka uključuje: pregled tehničke dokumentacije, rekonstrukciju prema fotografijama, izrada kalupa za nedostajući element  te završni silikonski premaz za zaštitu od atmosferilija.  Kod bojanja uzeti dodatni faktor složenosti od 100% za ljevane dijelove pročelja. Rad se izvodi u svemu prema uputama i odobrenju predstavnika GZZZSKP-a.  Stavka 2.5. se izvodi uz suradnju sa zidarom. Obračun po komadu.</t>
    </r>
  </si>
  <si>
    <t>RAD NA DEKORATIVNO LJEVANIM ELEMENTIMA UKUPNO:</t>
  </si>
  <si>
    <t>Razni nepredviđeni radovi koji se mogu pojaviti u toku izvođenja radova. Radovi se izvode po nalogu nadzornog inženjera, i obračunavaju se prema stvarno izvedenim radovima. Za ponudu predvidjeti vrijednost od  10%  od  vrijednosti  radova na  rušenjima  i razgradnjama. Obavezno ispuniti.</t>
  </si>
  <si>
    <t>51.</t>
  </si>
  <si>
    <t>52.</t>
  </si>
  <si>
    <t xml:space="preserve">Demontaža i uklanjanje svih trulih i oštećenih greda stropa 4.kata na koji se prethodno urušio zid tavana Pod zidom 8 te greda 3.kata. Prije izvedbe potrebna je prethodna konzultacija s Projektantom konstrukcije i Nadzornim inženjerom kako bi se utvrdilo koje grede je potrebno ukloniti. Stavka uključuje i utovar,prijevoz i istovar na lokaciju udaljenosti do 10km. Obračun po m2 drvenog grednika - m2 su pretpostvaljeni te će se stvarna količina utvrditi prilikom izvedbe. Cijenom treba obuhvatiti kompletan rad. </t>
  </si>
  <si>
    <t xml:space="preserve">KONZERVATORSKO RESTAURATORSKI RADOVI - TORNJIĆI NA ERKERU </t>
  </si>
  <si>
    <t>B1.</t>
  </si>
  <si>
    <t>B1.1</t>
  </si>
  <si>
    <t>B1.2</t>
  </si>
  <si>
    <t>B1.3</t>
  </si>
  <si>
    <t>B1.4</t>
  </si>
  <si>
    <t>B1.5</t>
  </si>
  <si>
    <t>B1.6</t>
  </si>
  <si>
    <t>B1.7</t>
  </si>
  <si>
    <t>KONZERVATORSKO RESTAURATORSKI RADOVI - TORNJIĆI NA ERKERU UKUPNO:</t>
  </si>
  <si>
    <t>RUŠENJE I DEMONTAŽEI UKUPNO:</t>
  </si>
  <si>
    <t>ZIDARSKO FASADERSKI RADOVI UKUPNO:</t>
  </si>
  <si>
    <t>STOALRSKI RADOVI UKUPNO:</t>
  </si>
  <si>
    <t>KONZERVATORSKA ISTRAŽIVANJA UKUPNO:</t>
  </si>
  <si>
    <t>RADOVI NA DEKORATIVNO LIJEVANIM ELEMENTIMA UKUPNO:</t>
  </si>
  <si>
    <r>
      <t xml:space="preserve">Šablone upotrebljavati uz obaveznu upotrebu vodilica. Obračun vučenih profilacija po  m1 srednje linije profilacije  bez ikakovih  drugih dodataka na rubove unutar profilacija, promjene smjera (lomove) i završetke. Šablone izraditi za sve vučene profilacije uzimanjem otisaka na retuširanim izvornim dijelovima. Obračunava se 1 komplet šablona za jednu vrstu profilacije (podrazumjeva i grubu i finu žbuku)  bez obzira na broj pomoćnih šablona zbog duljine profilacije. 
</t>
    </r>
    <r>
      <rPr>
        <b/>
        <sz val="10"/>
        <rFont val="Arial Narrow"/>
        <family val="2"/>
      </rPr>
      <t>PRILOG 01 TROŠKOVNIKA</t>
    </r>
  </si>
  <si>
    <r>
      <t xml:space="preserve">Žbukanje na </t>
    </r>
    <r>
      <rPr>
        <b/>
        <sz val="10"/>
        <rFont val="Arial Narrow"/>
        <family val="2"/>
      </rPr>
      <t>ravnim plohama gornjeg dijela tornjića iznad razdjelnog vjenca tornjića</t>
    </r>
    <r>
      <rPr>
        <sz val="10"/>
        <rFont val="Arial Narrow"/>
        <family val="2"/>
      </rPr>
      <t xml:space="preserve"> u svemu kao izvorna  žbuka,  u sloju debljine cca 3-5  cm. Obrada pročelja izvodi se produžnom grubom i finom žbukom M-5, omjera 1:3:9 završne obrade u finoj žbuci u svemu identično izvornoj  žbuci na pročelju. </t>
    </r>
    <r>
      <rPr>
        <b/>
        <sz val="10"/>
        <rFont val="Arial Narrow"/>
        <family val="2"/>
      </rPr>
      <t>NAPOMENA- završnu obradu žbuke izvesti u svemu prema obnovljenom dijelu pročelja.</t>
    </r>
    <r>
      <rPr>
        <sz val="10"/>
        <rFont val="Arial Narrow"/>
        <family val="2"/>
      </rPr>
      <t xml:space="preserve"> Žbuka se nanosi na ravne površine pročelja gdje je postojeća žbuka otučena, reške očišćene, a površina otprašena i oprana. Žbuku izvesti prema slijedećim fazama: površinu zida oprati vodom pod pritiskom na navlaženu površinu zida nanijeti rijetki cementni mort-špric omjera 1:2. Na tako pripremljenu podlogu nanijeti osnovni sloj grube produžne žbuke. Kada se osnovni sloj potpuno osuši i potom obilno navlaži nanosi se završni sloj fine produžne žbuke debljine 1-1,5 cm, veličine agregata  i obrade u svemu prema izvornoj žbuci na pročelju. Za kvalitetu žbuke izvoditelj je dužan pribaviti stručni nalaz i mišljenje ovlaštene ustanove za ispitivanje kvalitete žbuke, što je obuhvaćeno jediničnom cijenom ove stavke. </t>
    </r>
    <r>
      <rPr>
        <b/>
        <sz val="10"/>
        <rFont val="Arial Narrow"/>
        <family val="2"/>
      </rPr>
      <t>Površinu nove žbuke u potpunosti prilagoditi izvornoj, veličine agregata  i obrade u svemu prema izvornoj žbuci na pročelju. U svemu prema odobrenju GZZZSKP-a.</t>
    </r>
    <r>
      <rPr>
        <sz val="10"/>
        <rFont val="Arial Narrow"/>
        <family val="2"/>
      </rPr>
      <t xml:space="preserve"> Obračun se vrši po m2 ortogonalne projekcije pročelja ne računajući površine otvora, profilacija i ukrasa.                                                                                                                                                                    
</t>
    </r>
    <r>
      <rPr>
        <b/>
        <sz val="10"/>
        <rFont val="Arial Narrow"/>
        <family val="2"/>
      </rPr>
      <t>PRILOG 01 TROŠKOVNIKA</t>
    </r>
  </si>
  <si>
    <r>
      <t xml:space="preserve">Žbukanje na </t>
    </r>
    <r>
      <rPr>
        <b/>
        <sz val="10"/>
        <rFont val="Arial Narrow"/>
        <family val="2"/>
      </rPr>
      <t>okruglim ugaonim stupovima tornjića</t>
    </r>
    <r>
      <rPr>
        <sz val="10"/>
        <rFont val="Arial Narrow"/>
        <family val="2"/>
      </rPr>
      <t xml:space="preserve"> u svemu kao izvorna  žbuka,  u sloju debljine cca 3-5  cm. Stupovi su dimenzija cca 115 cm visine x 20 cm promjera s horizontalnim plitkim profilacijama. Obrada pročelja izvodi se produžnom grubom i finom žbukom M-5, omjera 1:3:9 završne obrade u finoj žbuci u svemu identično izvornoj  žbuci na pročelju. </t>
    </r>
    <r>
      <rPr>
        <b/>
        <sz val="10"/>
        <rFont val="Arial Narrow"/>
        <family val="2"/>
      </rPr>
      <t>NAPOMENA- završnu obradu žbuke izvesti u svemu prema obnovljenom dijelu pročelja</t>
    </r>
    <r>
      <rPr>
        <sz val="10"/>
        <rFont val="Arial Narrow"/>
        <family val="2"/>
      </rPr>
      <t xml:space="preserve">. Žbuka se nanosi na ravne površine pročelja gdje je postojeća žbuka otučena, reške očišćene, a površina otprašena i oprana. Žbuku izvesti prema slijedećim fazama: površinu zida oprati vodom pod pritiskom na navlaženu površinu zida nanijeti rijetki cementni mort-špric omjera 1:2. Na tako pripremljenu podlogu nanijeti osnovni sloj grube produžne žbuke. Kada se osnovni sloj potpuno osuši i potom obilno navlaži nanosi se završni sloj fine produžne žbuke debljine 1-1,5 cm, veličine agregata  i obrade u svemu prema izvornoj žbuci na pročelju. Za kvalitetu žbuke izvoditelj je dužan pribaviti stručni nalaz i mišljenje ovlaštene ustanove za ispitivanje kvalitete žbuke, što je obuhvaćeno jediničnom cijenom ove stavke. </t>
    </r>
    <r>
      <rPr>
        <b/>
        <sz val="10"/>
        <rFont val="Arial Narrow"/>
        <family val="2"/>
      </rPr>
      <t xml:space="preserve">Površinu nove žbuke u potpunosti prilagoditi izvornoj, veličine agregata  i obrade u svemu prema izvornoj žbuci na pročelju. U svemu prema odobrenju GZZZSKP-a. </t>
    </r>
    <r>
      <rPr>
        <sz val="10"/>
        <rFont val="Arial Narrow"/>
        <family val="2"/>
      </rPr>
      <t xml:space="preserve">Obračun se vrši po m2 ortogonalne projekcije pročelja ne računajući površine otvora.
</t>
    </r>
    <r>
      <rPr>
        <b/>
        <sz val="10"/>
        <rFont val="Arial Narrow"/>
        <family val="2"/>
      </rPr>
      <t>PRILOG 01 TROŠKOVNIKA</t>
    </r>
  </si>
  <si>
    <r>
      <t>Žbukanje</t>
    </r>
    <r>
      <rPr>
        <b/>
        <sz val="10"/>
        <rFont val="Arial Narrow"/>
        <family val="2"/>
      </rPr>
      <t xml:space="preserve"> na ravnim plohama donjeg dijela tornjića u zoni prozorskih parapeta, nadvoja i između prozorskih osi tornjića </t>
    </r>
    <r>
      <rPr>
        <sz val="10"/>
        <rFont val="Arial Narrow"/>
        <family val="2"/>
      </rPr>
      <t xml:space="preserve">u svemu kao izvorna  žbuka,  u sloju debljine cca 3-5  cm. Obrada pročelja izvodi se produžnom grubom i finom žbukom M-5, omjera 1:3:9 završne obrade u </t>
    </r>
    <r>
      <rPr>
        <b/>
        <sz val="10"/>
        <rFont val="Arial Narrow"/>
        <family val="2"/>
      </rPr>
      <t>finoj žbuci</t>
    </r>
    <r>
      <rPr>
        <sz val="10"/>
        <rFont val="Arial Narrow"/>
        <family val="2"/>
      </rPr>
      <t xml:space="preserve"> u svemu identično izvornoj  žbuci na pročelju. </t>
    </r>
    <r>
      <rPr>
        <b/>
        <sz val="10"/>
        <rFont val="Arial Narrow"/>
        <family val="2"/>
      </rPr>
      <t xml:space="preserve">NAPOMENA- završnu obradu žbuke izvesti u svemu prema obnovljenom dijelu pročelja. </t>
    </r>
    <r>
      <rPr>
        <sz val="10"/>
        <rFont val="Arial Narrow"/>
        <family val="2"/>
      </rPr>
      <t xml:space="preserve">Žbuka se nanosi na ravne površine pročelja gdje je postojeća žbuka otučena, reške očišćene, a površina otprašena i oprana. Žbuku izvesti prema slijedećim fazama: površinu zida oprati vodom pod pritiskom na navlaženu površinu zida nanijeti rijetki cementni mort-špric omjera 1:2. Na tako pripremljenu podlogu nanijeti osnovni sloj grube produžne žbuke. Kada se osnovni sloj potpuno osuši i potom obilno navlaži nanosi se završni sloj fine produžne žbuke debljine 1-1,5 cm, veličine agregata  i obrade u svemu prema izvornoj žbuci na pročelju. Za kvalitetu žbuke izvoditelj je dužan pribaviti stručni nalaz i mišljenje ovlaštene ustanove za ispitivanje kvalitete žbuke, što je obuhvaćeno jediničnom cijenom ove stavke. </t>
    </r>
    <r>
      <rPr>
        <b/>
        <sz val="10"/>
        <rFont val="Arial Narrow"/>
        <family val="2"/>
      </rPr>
      <t>Površinu nove žbuke u potpunosti prilagoditi izvornoj, veličine agregata  i obrade u svemu prema izvornoj žbuci na pročelju. U svemu prema odobrenju GZZZSKP-a.</t>
    </r>
    <r>
      <rPr>
        <sz val="10"/>
        <rFont val="Arial Narrow"/>
        <family val="2"/>
      </rPr>
      <t xml:space="preserve"> Obračun se vrši po m2 ortogonalne projekcije pročelja ne računajući površine otvora, profilacija i ukrasa</t>
    </r>
    <r>
      <rPr>
        <b/>
        <sz val="10"/>
        <rFont val="Arial Narrow"/>
        <family val="2"/>
      </rPr>
      <t>. 
PRILOG 01 TROŠKOVNIKA</t>
    </r>
  </si>
  <si>
    <r>
      <t xml:space="preserve">Izrada, replika novih elemenata arhitektonske plastike na uglovima parapeta </t>
    </r>
    <r>
      <rPr>
        <b/>
        <sz val="10"/>
        <rFont val="Arial Narrow"/>
        <family val="2"/>
      </rPr>
      <t>izvedenih kao ukrasni horizontalni i vertikalni vijenčić s uglovnom volutom.</t>
    </r>
    <r>
      <rPr>
        <sz val="10"/>
        <rFont val="Arial Narrow"/>
        <family val="2"/>
      </rPr>
      <t xml:space="preserve"> Ukrasni elementi vijenčića, razvijenih dimenzija cca 80 x 10 cm. Ukrasna ugaona voluta promjera cca 15 cm. Stavka uključuje: pregled tehničke dokumentacije, rekonstrukciju prema fotografijama, izrada kalupa za nedostajući element arhitektonske plastike, lijevanje novog elementa u štuko masi za vanjske radove,  dobava i postava ukrasa na predviđeno polje s nehrđajućim inox vijcima te završni silikonski premaz za zaštitu od atmosferilija.  Kod bojanja uzeti dodatni faktor složenosti od 100% za ljevane dijelove pročelja. Rad se izvodi u svemu prema uputama i odobrenju predstavnika GZZZSKP-a. </t>
    </r>
    <r>
      <rPr>
        <b/>
        <sz val="10"/>
        <rFont val="Arial Narrow"/>
        <family val="2"/>
      </rPr>
      <t xml:space="preserve"> </t>
    </r>
    <r>
      <rPr>
        <sz val="10"/>
        <rFont val="Arial Narrow"/>
        <family val="2"/>
      </rPr>
      <t xml:space="preserve">Obračun po komadu.
</t>
    </r>
    <r>
      <rPr>
        <b/>
        <sz val="10"/>
        <rFont val="Arial Narrow"/>
        <family val="2"/>
      </rPr>
      <t>PRILOG 01 TROŠKOVNIKA</t>
    </r>
  </si>
  <si>
    <r>
      <t xml:space="preserve">Izrada, replika novog elementa arhitektonske plastike </t>
    </r>
    <r>
      <rPr>
        <b/>
        <sz val="10"/>
        <rFont val="Arial Narrow"/>
        <family val="2"/>
      </rPr>
      <t>središnjeg ukrasnog medaljona</t>
    </r>
    <r>
      <rPr>
        <sz val="10"/>
        <rFont val="Arial Narrow"/>
        <family val="2"/>
      </rPr>
      <t xml:space="preserve"> iznad prozora na južnom pročelju tornjića. Ukrasni medaljon je dimenzija cca 100 x 70 cm a sastoji se od središnjeg ovalnog polja s glavnom ukrasnom volutom u formi lišća te bočnih ukrasa u formi vijenčića i florealnih oblika. Stavka uključuje: pregled tehničke dokumentacije, rekonstrukciju prema fotografijama, izrada kalupa za nedostajući element arhitektonske plastike, lijevanje novog elementa u štuko masi za vanjske radove,  dobava i postava ukrasa na predviđeno polje s nehrđajućim inox vijcima te završni silikonski premaz za zaštitu od atmosferilija.  Kod bojanja uzeti dodatni faktor složenosti od 100% za ljevane dijelove pročelja. Rad se izvodi u svemu prema uputama i odobrenju predstavnika GZZZSKP-a.  Obračun po komadu.
</t>
    </r>
    <r>
      <rPr>
        <b/>
        <sz val="10"/>
        <rFont val="Arial Narrow"/>
        <family val="2"/>
      </rPr>
      <t>PRILOG 01 TROŠKOVNIKA</t>
    </r>
  </si>
  <si>
    <t>- izrada kalupa i ljevanje novih elemenata</t>
  </si>
  <si>
    <t>- izrada kalupa i ljevanje novog elementa</t>
  </si>
  <si>
    <r>
      <t xml:space="preserve">Izrada, replika novog elementa arhitektonske plastike </t>
    </r>
    <r>
      <rPr>
        <b/>
        <sz val="10"/>
        <rFont val="Arial Narrow"/>
        <family val="2"/>
      </rPr>
      <t>bočnih ugaonih ovalnih stupića</t>
    </r>
    <r>
      <rPr>
        <sz val="10"/>
        <rFont val="Arial Narrow"/>
        <family val="2"/>
      </rPr>
      <t xml:space="preserve">. Stupići su ovalne forme visine cca 50 cm i promjera u rasponu od 8 do 18 cm. Stavka uključuje: pregled tehničke dokumentacije, rekonstrukciju prema fotografijama, izrada kalupa za nedostajući element arhitektonske plastike, lijevanje novog elementa u štuko masi za vanjske radove,  dobava i postava ukrasa na predviđeno polje s nehrđajućim inox vijcima te završni silikonski premaz za zaštitu od atmosferilija.  Kod bojanja uzeti dodatni faktor složenosti od 100% za ljevane dijelove pročelja. Rad se izvodi u svemu prema uputama i odobrenju predstavnika GZZZSKP-a.  Obračun po komadu.
</t>
    </r>
    <r>
      <rPr>
        <b/>
        <sz val="10"/>
        <rFont val="Arial Narrow"/>
        <family val="2"/>
      </rPr>
      <t>PRILOG 01 TROŠKOVNIKA</t>
    </r>
  </si>
  <si>
    <r>
      <t xml:space="preserve">Izrada, replika novog elementa arhitektonske plastike </t>
    </r>
    <r>
      <rPr>
        <b/>
        <sz val="10"/>
        <rFont val="Arial Narrow"/>
        <family val="2"/>
      </rPr>
      <t>završnog ovalnog ukrasa na vrhu kvadratne baze tornjića</t>
    </r>
    <r>
      <rPr>
        <sz val="10"/>
        <rFont val="Arial Narrow"/>
        <family val="2"/>
      </rPr>
      <t xml:space="preserve">. Ukras je ovalne forme visine cca 80 cm i promjera u rasponu od 18 do 36 cm. Stavka uključuje: pregled tehničke dokumentacije, rekonstrukciju prema fotografijama, izrada kalupa za nedostajući element arhitektonske plastike, lijevanje novog elementa u štuko masi za vanjske radove,  dobava i postava ukrasa na predviđeno polje s nehrđajućim inox vijcima te završni silikonski premaz za zaštitu od atmosferilija.  Kod bojanja uzeti dodatni faktor složenosti od 100% za ljevane dijelove pročelja. Rad se izvodi u svemu prema uputama i odobrenju predstavnika GZZZSKP-a.  Obračun po komadu.
</t>
    </r>
    <r>
      <rPr>
        <b/>
        <sz val="10"/>
        <rFont val="Arial Narrow"/>
        <family val="2"/>
      </rPr>
      <t>PRILOG 01 TROŠKOVNIKA</t>
    </r>
  </si>
  <si>
    <t>- izrada elementa ukrasa u kvadratnoj zoni tornjića</t>
  </si>
  <si>
    <t>KONZERVATORSKO RESTAURATORSKI RADOVI - TORNJIĆI NA ERKERU UKUPNO</t>
  </si>
  <si>
    <t>OPĆI UVJETI RADOVA</t>
  </si>
  <si>
    <t>PRIPREMNI RADOVI, RUŠENJA I DEMONTAŽE</t>
  </si>
  <si>
    <t xml:space="preserve">Radovima na rušenju i demontažama mora se prići  sa svim potrebnim osiguranjima i mjerama zaštite okoliša i štetnog utjecaja na okolne građevine. 
</t>
  </si>
  <si>
    <t>Za tu vrstu radova potrebno je imati odgovarajuću strukturu radne snage  za osiguranje  podupiranja, izradu zaštitnih ograda, te stalnu kontrolu na mjestima gdje se rušenje i demontaža obavlja.</t>
  </si>
  <si>
    <t>Pri izvedbi radova moraju se u potpunosti primjenjivati postojeći propisi - Pravilnik o zaštiti na radu u građevinarstvu, Građevinske norme i HTZ propisi.</t>
  </si>
  <si>
    <t>Sve se ruši i reciklira na gradilištu za daljnju ugradnju, a nepotrebno se odvozi na gradsku deponiju udaljenu do 20km.</t>
  </si>
  <si>
    <t xml:space="preserve">Uklanjanje dijelova građevine će se izvesti ručnim i strojnim sredstvima na način da se posljedice rada štetno ne odraze na okruženje. Prije početka rušenja konstruktivnih elemenata izvršiti demontažu svih instalacija, opreme i bravarije. Porušeni materijal treba sukcesivno odvoziti ili reciklirati. Prije početka radova mora se ugrožena zona ograditi ogradom visine min. 2.0 m.
</t>
  </si>
  <si>
    <r>
      <rPr>
        <b/>
        <sz val="10"/>
        <rFont val="Arial Narrow"/>
        <family val="2"/>
      </rPr>
      <t xml:space="preserve">Zbrinjavanje otpadnog materijala </t>
    </r>
    <r>
      <rPr>
        <sz val="10"/>
        <rFont val="Arial Narrow"/>
        <family val="2"/>
      </rPr>
      <t xml:space="preserve">
Otpad je građevinski, bez opasnih supstancija i odvozi se na gradsku planirku koju odredi nadležna gradska služba. Ukoliko se kod rušenja ustanovi da je neki materijal štetan za okoliš (razne hidroizolacije, kemijske supsatnce i sl.) iste teba izdvojiti od ostalog otpada i na adekvatan način zbrinuti prema važećim propisima. Angažiranje I zbrinjavanje opasnog otpada je obuhvaćeno jediničnom cijenom.</t>
    </r>
  </si>
  <si>
    <t xml:space="preserve">Zbrinjavanje tog otpada provodi se putem komunalne organizacije ili nekog drugog ovlaštenog sakupljača.
Izvođač rušenja mora sve građevinske elemente usitniti na veličine i težine prikladne za utovar i odvoz kamionima. Porušeni materijal treba sukcesivno odvoziti kako bi se omogućio nesmetan tok rušenja. 
</t>
  </si>
  <si>
    <t xml:space="preserve">Izvođač radova rušenja treba prije početka radova istražiti mogućnosti pristupa potrebne mehanizacije za rušenje i za odvoz otpadnog materijala . 
Izvođač radova mora izraditi detaljno prometno rješenje i ishoditi sve potrebne dozvole kretanja za obavljanje kretanja strojeva i vozila za odvoz otpadnog materijala do glavne prometnice i kroz grad.
</t>
  </si>
  <si>
    <r>
      <rPr>
        <b/>
        <sz val="10"/>
        <rFont val="Arial Narrow"/>
        <family val="2"/>
      </rPr>
      <t>Osiguranje prometnica</t>
    </r>
    <r>
      <rPr>
        <sz val="10"/>
        <rFont val="Arial Narrow"/>
        <family val="2"/>
      </rPr>
      <t xml:space="preserve">
Izvoditelj mora osigurati nesmetani prolaz ljudi i vozila na prometnicama oko gradilišta, mora stalno čistiti prometnice od eventualno pale šute, nanosa blata s vozila koje odlaze s gradilišta. Radove treba izvoditi tako da se zadovolje odredbe nadležnih organizacija u pogledu buke, prašine, nečistoće, otpreme materijala i održavanje čistoće gradskih prometnica. 
</t>
    </r>
  </si>
  <si>
    <r>
      <rPr>
        <b/>
        <sz val="10"/>
        <rFont val="Arial Narrow"/>
        <family val="2"/>
      </rPr>
      <t>Tehnologija razgradnje i rušenja</t>
    </r>
    <r>
      <rPr>
        <sz val="10"/>
        <rFont val="Arial Narrow"/>
        <family val="2"/>
      </rPr>
      <t xml:space="preserve">
Prije početka radova izvođač je dužan izraditi tehnološki plan uklanjanja dijelova građevine u kojem će predvidjeti odgovarajuće strojeve, radnike i materijal za rušenje, deponije. Plan rušenja i demontaža mora odobriti nadzorni inženjer.
Sve se ruši i reciklira na gradilištu za daljnju ugradnju, a nepotrebno se odvozi na otpad.
</t>
    </r>
  </si>
  <si>
    <t xml:space="preserve">Za rušenje se predviđaju  strojne i ručne metode rušenja. Za rušenja i demontaže se može predvidjeti korištenje standardnih tehnoloških metoda. Za odvajanje betona tehnologiju će odabrati Izvođač radova.
U postupku rušenja konstrukcije potrebno je obuhvatiti podupiranje konstrukcije, rezanje betonske konstrukcije, odvajanje betona od armature i drobljenje betona na krupnoću pogodnu za izradu nasipa.
</t>
  </si>
  <si>
    <t>PRIPREMNI RADOVI
Prije početka radova Izvođač treba sve prilagoditi obnovi i izvršiti slijedeće pripreme: 
- Naručiti od nadležne elektrodistribucijske službe izlazak na gradilište i otpajanje priključaka i ispitivanje po dijelovima građevine koji se ruše prije odobrenja za rušenje s aspekta sigurnosti od strujnog udara.
Naručiti od iste nadležne službe osiguranje jednog privremenog priključka za potrebe radilišta, za rasvjetu i strojeve , dimenzioniranog sukladno potrebnoj vršnoj snazi.</t>
  </si>
  <si>
    <t xml:space="preserve">Naručiti od nadležne vodoopskrbne službe  zatvaranje opskrbnog dovoda vode na dijelu građevine koji se ruši, odnosno svih ako ih je više, u priključnom šahtu, i ispustiti vodu iz svih cjevovoda. 
Naručiti od iste službe jednog priključnog, privremenog voda vode u priključnom šahtu, uz dodatak ventila, za potrebe radilišta, dimenzioniranog za potreba pranja osoblja i mehanizacije.
</t>
  </si>
  <si>
    <t xml:space="preserve">Potrebno je pod jakim mlazom vode isprati sve fekalne vodove i instalaciju i odmah zabrtviti odvodne priključke.
</t>
  </si>
  <si>
    <t>Isključenje instalacija evidentira se građevinskim dnevnikom.</t>
  </si>
  <si>
    <t>Jedinična cijena sadrži:</t>
  </si>
  <si>
    <t>* sav potreban rad, energiju i materijal za izvršenje stavke a sve do pune funkcije</t>
  </si>
  <si>
    <t>* sva poduhvatanja, podupiranja i osiguranja konstruktivnih dijelova građevine</t>
  </si>
  <si>
    <t>* sve potrebne skele bez obzira na visinu, s propisnom ogradom i zaštitom od prašine</t>
  </si>
  <si>
    <t>* sve nabave, dobave, prijenosi i prijevozi materijala na gradilištu ili direktni utovar u prijevozno sredstvo, naznačiti od/do mjesta ugradnje</t>
  </si>
  <si>
    <t>* zalijevanje šute prijei tijekom rušenja i utovara i zaštita okoliša od zagađenja</t>
  </si>
  <si>
    <t>* naknada za čišćenje javnih prometnih površina i održavanje čistoće prilikom izvođenja radova</t>
  </si>
  <si>
    <t>* priključak, razvod i amortizacija privremene instalacije za rasvjetu i priključak strojeva</t>
  </si>
  <si>
    <t>* izrada boksova i organizacija gradilišne deponije</t>
  </si>
  <si>
    <t>* troškovi osiguranja gradilišta</t>
  </si>
  <si>
    <t xml:space="preserve">* sve pomoćne alate, uređaje i strojeve potrebne za postupak pažljivog rušenja građevine
</t>
  </si>
  <si>
    <t>*svo potrebno čišćenje nakon izvršenja radova i        
* zapisničku primopredaju  materijla i opreme  sa deponiranjem na mjesto gdje odredi Investitor ili Nadzor za stavku gdje se to zahtjeva
* svo potrebno  osiguranje okolnih površina i prostora te sva potrebna zaštita u smislu  sprečavanja okolnh oštećenja
* sve organizacijske troškove gradilišta
* sve troškove zaštite prilazne prometnice, trotoara te privatne i javne površine oko zgrade</t>
  </si>
  <si>
    <t xml:space="preserve">Utovari i prijevoz na gradsku deponiju porušenog i iskopanog viška materijala su predmet zasebne stavke. Deponiranje se vrši na javnu registriranu deponiju. U stavku odvoza viška materijala na gradsku planirku (deponij) uključiti i plaćanje svih potrebnih taksi i namira za deponiranje otpada na planirku.
</t>
  </si>
  <si>
    <t>Napomene:</t>
  </si>
  <si>
    <t>* prije razgradnje konstruktivnih elemenata skinuti s njih završne obrade (obloge, vezna sredstva  i sl. ) i zatečeno stanje predočiti statičaru</t>
  </si>
  <si>
    <t>* Također je stavkom (jediničnom cijenom) obuhvaćeno sortiranje materijala tj. odvajanje šute i drugog otpada predviđenog za odvoz na konačnu deponiju od elemenata i opreme koji bi mogli nakon čišćenja i sortiranja, koje također ulazi u cijenu, biti korisni investitoru te mu se trebaju predočiti prije konačne dispozicije. 
Kod rušenja armiranobetonskih konstrukcija obuhvaćeno je i razdavajanje betona od armature te njihovo prevoženje na odvojene deponije za željezo i beton. Beton usitniti u drobilici na materijal pogodan za izradu nasipa. Čelik deponirati na za to predviđeno mjesto u dogovoru s Investitorom.</t>
  </si>
  <si>
    <t>* ako pojedinom stavkom nije drugačije određeno obračun količina vršiti će se prema trenutno važećim normama i propisima.</t>
  </si>
  <si>
    <t>* čišćenje prostora u tijeku radova i nakon završetka sveg rada, te otpremu vlastitog otpada ili viška materijala svaki izvođač dužan je ukalkulirati u cijenu i neće se posebno priznavati</t>
  </si>
  <si>
    <t xml:space="preserve">* radove vezane na instalacije izvoditi  prema zasebnim projektima  </t>
  </si>
  <si>
    <t xml:space="preserve">Prije izvedbe, narudžbe ili bilo kojeg početka rada izvođač radova obavezno je dužan  na licu mjesta uzete sve potrebe mjere kote i  svu izmjeru potrebnu za izradu stavke. Naznačene dimenzije i kote u nacrtima treba obavezno provjeriti na licu mjesta, a za izmjene i dopune potrebno je  odobrenje Projektanta.
- kontrolu mjera i veličina postojećeg stanja konstrukcije objekta, 
- pregled i utvrđivanje točnih koridora postojećih instalacija u objektu (grijanje, elektrika, telefon, vodovod, kanalizacija i sl.) radi njihovog uklanjanja, zaštite ili prilagođavanja novim sadržajima, provjera visina postojećih konstrukcija, kao i drugi radovi koje je potrebno izvršiti kako bi se mogao izraditi operativni plan aktivnosti. 
Priprema potrebne dokumentacije, ishođenje dozvole za zauzimanje javno prometne površine (nogostup, parkirna mjesta i slično) od Gradskog ureda. Stavka uključuje projekt skele i tunela. 
Gradilišna ograda
Dobava i postava gradilišne ograde. Tipska panel metalna ograda visine 2 metra.
</t>
  </si>
  <si>
    <t>Opća napomena :  Utovar, prijevoz, istovar i odlaganje demontiranog, srušenog i iskopanog materijala na privremenu deponiju te čišćenja gradilišta tokom svih pripremnih i zemljanih radova uključeni su u jediničnim cijenama predmetnih stavki. Kod rušenja svih zidova i stropova sve obloge na konstrukcijama kao što je žbuka, keramika, podovi i slično uključene su u stavku neovisno jesu li ili nisu posebno navedene. Demontaže svih nosača i podkonstrukcija stavki kao i ostalih elemenata, instalacija, naprava i slično izvode se kompletno s elementima učvršćenja u nosivoj konstrukciji za zidanu konstrukciju ili do nosive konstrukcije za ab konstrukciju ukoliko samom stavkom nije na drugi način propisano.</t>
  </si>
  <si>
    <t xml:space="preserve">Izvođač se prije predaje ponude mora temeljito informirati o postojećem stanju tla, ukoliko ne raspolaže potrebnim informacijama (ili uvidom u geotehnički elaborat ili obilaskom postojeće probne (pokusne) iskopine na gradilištu). Naknadna dodatna potraživanja zbog nepoznavanja kakvoće tla neće se priznati. Ovi radovi, kao i radovi oko razmjeravanja terena i obilježavanje  zgrade uračunati su u jediničnu cijenu.
</t>
  </si>
  <si>
    <t>Iskop zemlje vrši se prema nacrtima ručno ili strojno na predviđenu dubinu sa poravnanjem dna i s vertikalnim stranama, s eventualnim podupiranjem i razupiranjem, kao i crpljenje vode gdje je to potrebno. Široki iskop izvesti sa stranicama u nagibu koji odgovara tom terenu i potrebnim proširenjem za izvedbu izolaterskih i drugih radova.</t>
  </si>
  <si>
    <t>Podupiranja, razupiranje i crpljenje vode, kao i prokvašenje zemlje uslijed kiše, obuhvaćeno je jediničnim cijenama i ne naplaćuje se posebno. Ako se iskopane jame oštete, odrone ili zatrpaju nepažnjom ili uslijed nedovoljnog podupiranja izvođač ih dovodi u ispravno stanje. Površinska voda (atmosferska i slivna) odvodi se na trošak Izvođača tako da se ne ugrožava tijek radova, niti radovi drugih na gradilištu angažiranih podizvođača, susjeda ili ostalih sudionika.</t>
  </si>
  <si>
    <t xml:space="preserve">Iskop na određenu dubinu definitivno izvršiti neposredno pred početak izvedbe temelja, da se ležajna ploha temelja ne bi eventualno raskvasila. Točnost iskopa: +/- 2cm. Završni iskop treba pregledati geomehaničar i odobriti upis u građevinski dnevnik. Svi radovi i faze na izgradnji objekata trebaju se obostrano snimiti i uvesti u građevinsku knjigu sa skicom i opisom iskopa. Iskopanu zdravu zemlju nakon izrade temelja i zidova treba upotrijebiti za nasipavanje unutar temeljnih zidova, uz obodne zidove oko objekta i za nasipavanje na gradilištu, te ju deponirati na gradilištu, a višak deponirati na gradsku deponiju. 
Sa nasipavanjem slijedećeg sloja može se započeti tek kada je nadzorni inženjer upisom u građevinski dnevnik preuzeo prethodni sloj. Za dobavu i ugradnju materijala potrebnog za zamjenski sloj/nasip kamena drobljenca potrebno dobiti suglasnost od geomehaničara i projektanta konstrukcije.  Radove nasipa treba provoditi uz stalni nadzor specijalista geomehaničara i ovlaštenog geodeta. Nadzorni inženjer temeljem rezultata ispitivanja odobrava nasipavanje svakog novog sloja upisom u građevinski dnevnik. </t>
  </si>
  <si>
    <t xml:space="preserve">Nasutu zemlju oko izvedenih temelja i šahtova, unutar temeljnih zidova i oko vanjskih obodnih zidova objekta treba u slojevima nabijati na troškovnikom propisani modul stišljivosti. Modul zbijenosti nasipa odnosno tampona kod cestovnih površina mora biti minimalno slijedeći:
</t>
  </si>
  <si>
    <t>za kolnik    Min 70 MN/m2</t>
  </si>
  <si>
    <t xml:space="preserve">za parkirališta     Min 60 MN/m2 </t>
  </si>
  <si>
    <t xml:space="preserve">za nogostup     Min 50 MN/m2 </t>
  </si>
  <si>
    <t xml:space="preserve">za nasip kameni - šljunčani     Min 40 MN/m2    </t>
  </si>
  <si>
    <t xml:space="preserve">za zemljani nasip     Min 30 MN/m2 </t>
  </si>
  <si>
    <t>Kod nasipavanja nakon izvedbe temelja, postave i zaštite vertikalne izolacije, horizontalne kanalizacije materijal je potrebno polijevati kako bi se dobila potrebna zbijenost. Nabijanje izvesti u slojevima do najviše 30 cm s vibro-nabijačima ili žabama. Po završetku gradnje izvršiti planiranje terena, te ukloniti nepotrebno sa gradilišta.</t>
  </si>
  <si>
    <t>Za nasipavanje ispod betonskih podloga podova na zemlji imaju se upotrijebiti troškovnikom propisani materijali  u predviđenim debljinama slojeva.</t>
  </si>
  <si>
    <t>Jedinične cijene za pojedine stavke trebaju sadržavati:</t>
  </si>
  <si>
    <t>Sav rad za iskop (ručni ili mehanički)</t>
  </si>
  <si>
    <t>Potrebne razupore, podupore (osiguranje od urušavanja)</t>
  </si>
  <si>
    <t>Postava potrebne ograde i mostova za prebacivanje</t>
  </si>
  <si>
    <t>Sva potrebna planiranja i niveliranje</t>
  </si>
  <si>
    <t>Sva potrebna nabijanja površina</t>
  </si>
  <si>
    <t xml:space="preserve">Crpljenje površinske ili procjedne vode </t>
  </si>
  <si>
    <t xml:space="preserve">Izrada izvještaja o provedenom ispitivanju zbijenosti podloge izrađenog od strane ovlaštene institucije. Kontrola zbijenosti provodi se kružnom pločom Ø30 cm prema HRN U.B1.046/68 ili jednakovrijedno _____________. Izvještaj obuhvaća sva potrebna ispitivanja zbijenosti svih podloga (nasipi, posteljice, tampon) na cijeloj zoni obuhvata radova. </t>
  </si>
  <si>
    <t>OBRAČUN  RADOVA:</t>
  </si>
  <si>
    <t>Obračun radova kod čišćenja terena obračunava se po m2, odnosno komadima kada je riječ o stablima, dok se odstranjivanje ostalih prepreka obično uzima paušalno.</t>
  </si>
  <si>
    <t>Obračun iskopanog materijala kod iskopa ili otkopa uzima se po m3 u sraslom stanju, tj. prema volumenu u kojem se nalazilo prije kopanja i prema dimenzijama iz projekta.</t>
  </si>
  <si>
    <t>Obračun materijala u nasipu uzima se prema volumenu izrađenog nasipa.</t>
  </si>
  <si>
    <t>Obračun materijala koji se transportira uzima se u rastresitom stanju, tj. prema volumenu koji se dobije kada se materijal u iskopu pomnoži sa koeficijentom rastresitosti. Transportne dužine obračunavaju se od težišta mase iskopa do težišta mase nasipa.</t>
  </si>
  <si>
    <t>Ovi uvjeti se mijenjaju ili nadopunjuju pojedinim stavkama troškovnika.</t>
  </si>
  <si>
    <t>BETONSKI RADOVI</t>
  </si>
  <si>
    <t xml:space="preserve">Nabava i dobava betona, ugradba u konstrukciju sa svim vibriranjima i njegovanjima. Sva potrebna oplata (predviđena je glatka s bandažiranim spojevima), postava i skidanje sa svim potrebnim podupiranjima. Svi potrebni popravci betoniranih elemenata nakon skidanja oplate kao i zapunjavanje otvora nastalih od elemenata oplate (vezači razupore, distanceri itd.) te uređenje betona na spojevima oplate. 
Radovi vezani za izvedbu priključaka instalacija: kanalizacije, vodovoda, elektrike, telefona, plina i svih ostalih priključaka nisu predmet obrade ovog troškovnika. Osim ako to nije eksplicite drugačije navedeno. 
Prije početka betoniranja svih zidova potrebno je u oplati postaviti šablone za otvore vrata prozora i slično, ugradbe dovoda i odvoda V+K, te raznih instalacija i ventilacija-mjesto ugradbe prema planu oplate i detalju projektanta. 
Prije početka betoniranja svih ploča potrebno je u oplati postaviti šablone za otvore raznih veličina radi kasnijeg postavljanja dovoda i odvoda V + K, ventilacije  i drugo - mjesto ugradbe prema planu oplate i detalju projektanta.
</t>
  </si>
  <si>
    <r>
      <t xml:space="preserve">Prije izvedbe proučiti planove oplate i detalje </t>
    </r>
    <r>
      <rPr>
        <sz val="10"/>
        <rFont val="Arial Narrow"/>
        <family val="2"/>
      </rPr>
      <t xml:space="preserve">radi ostavljanja potrebnih čeličnih trnova i pločica koje se vare za rubnu armaturu veličine15 x 15cm (obuhvaćeno u raznim zidarskim radovima)  na svim mjestima gdje je to potrebno, osobito na rubovima ploča, te zidovima.
</t>
    </r>
  </si>
  <si>
    <r>
      <rPr>
        <b/>
        <sz val="10"/>
        <rFont val="Arial Narrow"/>
        <family val="2"/>
      </rPr>
      <t>Sve troškove oko izrade projekta betona i svih njegovih sastavnih dijelova snosi izvoditelj radova. Sve troškove oko redovitog ili izvanrednog ispitivanja kvalitete betona snosi izvoditelj radova.</t>
    </r>
    <r>
      <rPr>
        <sz val="10"/>
        <rFont val="Arial Narrow"/>
        <family val="2"/>
      </rPr>
      <t xml:space="preserve"> Tehnologiju izvedbe, te eventualno prekida, izvesti isključivo po uputama konstruktera. Obrada gornjih površina treba biti ravno zaribana, osim gdje se u stavci traži drugačija obrada. Sve visine pri izradi oplate određivati, a nakon betoniranja kontrolirati instrumentom. Armirano-betonski elementi moraju imati potpuno ravne i glatke površine i izvode se u pravilu u glatkoj drvenoj ili limenoj oplati. Prilikom betoniranja naročito treba paziti da armatura ostane u položaju predviđenom statičkim proračunom i nacrtom.U jediničnim cijenama betonskih i arm.-betonskih konstrukcija sadržani su svi pripremni radovi, skele, zaštita betona od niskih i visokih temperatura, te ispitivanje uzoraka. Obračun radova za betonske i arm.-betonske konstrukcije izvoditi prema važećim propisima i prosječnim normama u građevinarstvu. </t>
    </r>
  </si>
  <si>
    <t>Opći uvjeti - beton</t>
  </si>
  <si>
    <t xml:space="preserve">Kod izvedbe betonskih i armirano betonskih radova treba se u svemu pridržavati postojećih propisa, standarda (Tehnički propis za građevinske konstrukcije »Narodne novine« br. 17/17,75/20, 7/22.) sa pripadnim normama, te statičkog računa odnosno projekta konstrukcije. Prije početka izvedbe betonskih radova treba pregledati i zapisnički konstatirati podatke o agregatu, cementu i vodi, odnosno o faktorima koji će utjecati na kvalitetu radova i ugrađenog betona. 
</t>
  </si>
  <si>
    <t xml:space="preserve">Prije početka radova uzvoditelj je dužan izraditi projekt betona, te redovito pratiti kvalitetu betonskih konstrukcija u skladu sa elementima iz projekta betona.
</t>
  </si>
  <si>
    <t>VRSTE BETONA, MATERIJALI I OZNAKE</t>
  </si>
  <si>
    <t xml:space="preserve">VRSTE BETONA - koristit će se projektirani beton razreda tlačne čvrstoće prema statičkom proračunu.
</t>
  </si>
  <si>
    <t>Razredi tlačne čvrstoće betona prema normi HRN EN 206-1 ili jednakovrijedno ______________:</t>
  </si>
  <si>
    <t>C12/15, C16/20, C30/37, C30/37, C 35/45, C40/50</t>
  </si>
  <si>
    <t>Čvrstoća betona određuje se razredom tlačne čvrstoće i  izvoditelj je se mora strogo pridržavati određene za pojedine konstrukcije, a označene u statičkom računu.</t>
  </si>
  <si>
    <t>Beton spravljati isključivo strojnim putem.</t>
  </si>
  <si>
    <t>Za izradu betona upotrijebiti istu vrstu cementa i granulirani agregat.</t>
  </si>
  <si>
    <t>CEMENT</t>
  </si>
  <si>
    <t>Tehnička svojstva i drugi zahtjevi, te potvrđivanje sukladnosti cementa, određuje se odnosno provodi, ovisno o vrsti cementa, prema odredbama posebnog propisa.
Tehnička svojstva cementa specificiraju se u projektu betonske konstrukcije.</t>
  </si>
  <si>
    <t>AGREGAT</t>
  </si>
  <si>
    <t xml:space="preserve">Za izradu betona predviđa se prirodno granulirani šljunak ili drobljeni agregat. Kameni agregat mora biti dovoljno čvrst i postojan, ne smije sadržavati zemljanih i organskih sastojaka, niti drugih primjesa štetnih za beton i armaturu.
</t>
  </si>
  <si>
    <t>Tehnička svojstva i drugi zahtjevi, te potvrđivanje sukladnosti agregata određuje se odnosno provodi, ovisno o vrsti agregata, prema normama: 
HRN EN 12620:2003 Agregati za beton (EN 12620:2002) i HRN EN 13055-1:2003 Lagani agregati – 1. dio: Lagani agregati za beton, mort i mort za zalijevanje (EN 13055-1:2002) ili jednakovrijedno_____.</t>
  </si>
  <si>
    <t>VODA iz vodovoda</t>
  </si>
  <si>
    <t xml:space="preserve">Voda koja se koristi prilikom pripreme betona mora imati tehnička svojstva i druge zahtjeve, te potvrđivanje prikladnosti vode prema normi HRN EN 1008:2002 ili jednakovrijedna voda za pripremu betona </t>
  </si>
  <si>
    <t>Isparave o sukladnosti osnovnih materijala - za sve rabljene materijale izvoditelj je dužan priložiti izjave o sukladnosti ili certifikate sukladnosti.</t>
  </si>
  <si>
    <r>
      <t>Kontrola proizvodnje betona</t>
    </r>
    <r>
      <rPr>
        <sz val="10"/>
        <rFont val="Arial Narrow"/>
        <family val="2"/>
      </rPr>
      <t xml:space="preserve">
Unutarnja kontrola betona provodit će se prema normi HRN EN 206-1 ili jednakovrijedno i mora obuhvatiti sve mjere nužne za održavanje i osiguranje svojstava betona sukladno zahtjevima norme HRN EN 206-1 i prilogu "A" TPBK.</t>
    </r>
  </si>
  <si>
    <t xml:space="preserve">Kontrolni postupci kod ugradnje betona </t>
  </si>
  <si>
    <t>Izvoditelj treba prema normi HRN ENV 13670-1 ili jednakovrijedno prije početka ugradnje provjeriti da li je beton u skaldu sa zahtjevima iz projekta betonske konstrukcije, te da li je tijekom transporta došlo do promjene njegovih svojstava koja bi bila od utjecaja na tehnička svojstva betonske konstrukcije.</t>
  </si>
  <si>
    <t>Svježi beton</t>
  </si>
  <si>
    <t>Kontrolu svježeg betona izvoditelj treba provoditi pregledom svake otpremnice i vizualnom kontrolom koegzistencije kod svake dopreme (savkog vozila), te kod opravdane sumnje ispitivanjem konzistencije prema normi HRN EN 12350-2 ili jednakovrijedno (ispitivanje svježeg betona slijeganjem) o čemu treba voditi evidenciju.</t>
  </si>
  <si>
    <t>Očvrsnuli beton</t>
  </si>
  <si>
    <t>Ispitivanje očvrsnulog betona će se provoditi na uzrcima uzetim tijekom izvođenja radova. Ispitivanje očvrsnulog betona sastoji se od ispitivanja:
Tlačne čvrstoće prema HRN EN 12390-3 ili jednakovrijedno.
Uzorci će se uzimati i njegovati u skladu s HRN EN 12390-2 ili jednakovrijedno. 
Uzorci su obloka kocke 15x15x15 cm.
Rezultati ispitivanja će se evidentirati redoslijedom kako su uzimani i grupirati u grupe betona koje su definirane u programu uzimanja kontrolnih betonskih uzoraka.</t>
  </si>
  <si>
    <t>Kod izvođenja betonskih radova treba voditi računa o tome kakve su atmosferske prilike, tj. ako je temperatura visoka prije betoniranja politi podlogu, odnosno tlo i eventualno oplatu kako nebi došlo do upijanja vode iz betona. S ugradnjom betona može se započeti tek kada je oplata i armatura definitivno postavljena i učvršćena.</t>
  </si>
  <si>
    <t>IZOVĐENJE BETONSKIH RADOVA</t>
  </si>
  <si>
    <t>Beton treba spravljati  isključivo mašinskim putem. 
Transport projektiranog betona će se vršiti automješalicama. Transportna sredstva ne smiju izazivati segregaciju betonske smjese tijekom vožnje od mjesta proizvodnje do mjesta ugradnje.
Vrijeme transprta i drugih manipulacija svježim betonom mora biti u neposrednoj vezi s vremenom početka vezivanja cementa.</t>
  </si>
  <si>
    <t>Ugrađivanje betona se može početi samo na osnovu pismene potvrde o preuzimanju podloge, armature i odobrenju betoniranja od strane nadzornog inženjera.</t>
  </si>
  <si>
    <t>Beton se moara ugrađivati prema određenom planu.</t>
  </si>
  <si>
    <t>Zabranjeno je korigiranje vode u svježem betonu bez prisustva tehnologa betona.</t>
  </si>
  <si>
    <t>Prije betoniranja treba oplatu polijevati kod čega se treba paziti da voda ne uđe u svježi beton.</t>
  </si>
  <si>
    <t>Beton treba ubacivati što bliže njegovom konačnom položaju u konstrukciji. Svaki započeti konstruktivni dio ili element mora biti izbetoniran neprekinuto u započetom opsegu.</t>
  </si>
  <si>
    <t>Ugrađivanje betona u posebnim uvjetima</t>
  </si>
  <si>
    <t xml:space="preserve">Ugrađivanje betona u kalupima ili u oplatu pri vanjskim temperaturama ispod +5 ili iznad +30o smatra se betoniranjem u posebnim uvjetima. Za betoniranje u posebnim uvjetima moraju se osigurati posebne mjere zaštite betona. Betonu treba dodati dodatke protiv smrzavanja betona. Prije prvog smrzavanja beton mora imati najmanje 50 % zahtijevane čvrstoće. Kad se u vrlo hladnim danima skida oplata, ne smije doći do naglog hlađenja betona te se vanjske površine betona moraju zaštititi. </t>
  </si>
  <si>
    <r>
      <t>U slučaju dužeg transporta ili spore ugradnje betona  treba rabiti dodatke - usporivače vezanja.
Cement i sastav betona koji se ugrađuju u masivne elemente moraju biti takvi da ni u kom slučaju temperatura betona ugrađenog u  masu elemenata ne bude iznad 65</t>
    </r>
    <r>
      <rPr>
        <vertAlign val="superscript"/>
        <sz val="10"/>
        <rFont val="Arial Narrow"/>
        <family val="2"/>
      </rPr>
      <t>o</t>
    </r>
    <r>
      <rPr>
        <sz val="10"/>
        <rFont val="Arial Narrow"/>
        <family val="2"/>
      </rPr>
      <t>. U protivnom se poduzimaju mjere za hlađenje komponenata betona ili hlađenje betona u smom elementu.
Ukoliko se betonira u posbnim uvjetima mjere zaštite moraju biti ukalkulirane u jediničnu cijenu.</t>
    </r>
  </si>
  <si>
    <t>Njegovanje ugrađenog betona</t>
  </si>
  <si>
    <t xml:space="preserve">Neposredno nakon betoniranja beton će se zaštićivati od:
'- oborina i tekuće vode - prekrivanjem najlonima i ceradama
'- vibracija koje mogu utjecati na promjenu unutrašnje strukture i prionljivosti betona i armature, kao i drugih mehaničkih oštećenja u vrijeme vezivanja i početnog očvršćivanja.
Zaštitu od prebrzog isušivanja treba provoditi mokrim postupokom (polijevanjem, prekrivanjem filcom ili jutom) a u trajanju od najmanje 7 dana ili postizanje 70 % tražene čvrstoće.
Zaštita betona mora biti ukalkulitrana u jedinične cijene.
</t>
  </si>
  <si>
    <t xml:space="preserve">Obračun:
Obračun se vrši po m2,  m1,  m3,  ili po komadu  tj. prema stavkama troškovnika. Stropne ploče se računaju unutar zidova, stupovi i zidovi se obračunavaju do greda, nadvoja, serklaža ili u punoj visini tj. do gornjeg ruba ploče, ako kontinuirano prelazi zidove. 
Sve dijelove betonske konstrukcije obračunati prema normi GN 400 ili jednakovrijedno.
</t>
  </si>
  <si>
    <t>OPLATE</t>
  </si>
  <si>
    <t>Oplate, kao i razna razupiranja, moraju imati takvu sigurnost i krutost da bez slijegavanja i štetnih deformacija mogu primiti opterećenja i utjecaje koji nastaju za vrijeme izvedbe radova.</t>
  </si>
  <si>
    <t xml:space="preserve">Oplate moraju biti stabilne, otporne i dovoljno poduprte da se ne bi izvile ili popustile u bilo kojem pravcu. Moraju biti izrađene točno po mjerama označenim u crtežima plana oplate za pojedine dijelove konstrukcije koji će se betonirati sa svim potrebnim podupiračima.
</t>
  </si>
  <si>
    <t xml:space="preserve">Unutarnje površine oplate moraju biti ravne, bilo da su horizontalne, vertikalne ili nagnute, prema tome kako je to u crtežima planova oplate predviđeno. Nastavci pojedinih dasaka ne smiju izlaziti iz ravnine, tako da nakon njihovog skidanja vidljive površine betona budu ravne i s oštrim rubovima, te da se osigura dobro brtvljenje i sprečavaju deformacije.
</t>
  </si>
  <si>
    <t xml:space="preserve">Za oplatu se ne smiju koristiti takvi premazi koji se ne bi mogli oprati s gotovog betona ili bi nakon pranja ostale mrlje na tim površinama.
</t>
  </si>
  <si>
    <t>Oplatu za betonske konstrukcije čije će površine ostati vidljive, potrebno je izvesti u glatkoj “bažuj”, blanjanoj ili profiliranoj oplati, a prema nacrtu. Ako se u projektu traži blanjana oplata, onda treba koristiti daske istih širina, osim ako nije drugačije predviđeno, s vidljivom strukturom drveta, a slaganje dasaka prema projektu ili uputama projektanata.</t>
  </si>
  <si>
    <t xml:space="preserve">Kad su u betonskim zidovima i drugim konstrukcijama predviđeni otvori i udubine za prolaz vodovodne i kanalizacione cijevi, cijevi centralnog grijanja i slično, kao i dimovodne i ventilacione kanale i otvore, treba još prije betoniranja izvesti i postaviti cijevi većeg profila od prolazeće cijevi da se iste mogu provući kroz zid ili konstrukciju i propisno zabrtviti.
</t>
  </si>
  <si>
    <t>Kod nastavljanja betoniranja po visini, prilikom postavljanja oplate za tu konstrukciju treba izvesti zaštitu površina betona već gotovih konstrukcija od procjeđivanja cementnog mlijeka.</t>
  </si>
  <si>
    <t>Neposredno prije početka ugrađivanja betona oplata se mora očistiti.</t>
  </si>
  <si>
    <t xml:space="preserve">Oplate moraju biti tako izvedene da se mogu skidati lako i bez potreba i oštećenja konstrukcija, sa svim njenim elementima, kao i slaganje i sortiranje građe na određenim mjestima. Također je uključeno i čišćenje dasaka, gredica, potpora i drugog, vađenje.
</t>
  </si>
  <si>
    <t>Izrađena oplata, s podupiranjem, prije betoniranja mora biti od strane izvoditelja statički kontrolirana. Prije nego što se počne ugrađivati beton moraju se provjeriti dimenzije oplate i kakvoća njihove izvedbe, kao i ćistoća i vlažnost oplate.</t>
  </si>
  <si>
    <t>Rezultati ispitivanja nivelete oplate, kao i zapisnik o prijemu tih konstrukcija, čuvaju se u evidenciji koja se prilikom primopredaje izgrađene građevine ustupa korisniku te građevine.</t>
  </si>
  <si>
    <t>Premjere i obračun izvršenih radova vršiti će se prema  trenutno važećim propisima i standardima.</t>
  </si>
  <si>
    <t>ARMIRAČKI RADOVI</t>
  </si>
  <si>
    <t>Kod izvedbe armiračkih radova treba se u svemu pridržavati postojećh propisa i standarda.</t>
  </si>
  <si>
    <t>Betonski čelik u pogledu kvalitete mora odgovarati važećim standardima.</t>
  </si>
  <si>
    <t>Sve vrste čelika moraju imati kompaktnu homogenu strukturu. Ne smiju imati nikakvih nedostataka, mjehura, pukotina ili vanjskih oštećenja. Prilikom isporuke betonskog čelika isporučitelj je dužan dostaviti ateste koji garantiraju vlačnu čvrstoću i varivost čelika.</t>
  </si>
  <si>
    <t>Na gradilištu odgovorna osoba mora obratiti naročitu pažnju na eventualne pukotine, jača vanjska oštećenja, slojeve rđe, prljavštine i čvrstoću, te dati nalog da se takav betonski čelik odstrani ili očisti.</t>
  </si>
  <si>
    <t>Savijeni glatki i rebrasti čelik te mreže moraju biti označeni točno prema armaturnim nacrtima i u svemu mora zadovoljavati odgovarajuće propise.</t>
  </si>
  <si>
    <t>Armatura mora biti na gradilištu pregledno deponirana. Prije polaganja, armatura mora biti oćišćena od rđe i nećistoće. žica, plastični ili drugi ulošci koji se polažu radi održavanja razmaka kao i sav drugi pomoćni materijal uključeni su u jediničnu cijenu.</t>
  </si>
  <si>
    <t>Ugrađivati se mora armatura po profilima iz statičkog proračuna, odnosno nacrta savijanja. Ukoliko je onemogućena nabava određenih profila zamjena se vrši uz odobrenje statičara. Postavljenu armaturu prije betoniranja dužan je osim rukovoditelja gradilišta i nadzornog inženjera, pregledati statičar, o tome izvršiti upis u građevinski dnevnik. Mjerodavni podatak za marku betona koji treba upotrijebiti na pojedinim dijelovima konstrukcije uzima se iz statičkog proračuna i nacrta savijanja armature.</t>
  </si>
  <si>
    <t>Prilikom polaganja armature, naročitu pažnju posvetiti visini armature kod horiz. serklaža i armaturi u negativnoj zoni ploče kod ležaja (zidovi) kako nebi došlo do povećanja debljine ploče kod betoniranja zbog previsoko položene spomenute armature.</t>
  </si>
  <si>
    <t>Obračun ugrađene armature vrši se po kg neovisno o profilu.</t>
  </si>
  <si>
    <t>Ukoliko se izvrši preračunavanje, na objektu se može uz suglasnost statičara izvršiti i zamjena vrsta čelika i profila ovisno o mogućnostima dobave, što treba pismeno utvrditi upisom u građevinski dnevnik.</t>
  </si>
  <si>
    <t>Jedinična cijena mora sadržavati:</t>
  </si>
  <si>
    <t>*- dostava na gradilište</t>
  </si>
  <si>
    <t xml:space="preserve">*- ugradba u konstrukciju sa svim potrebnim horizontalnim i vertikalnim transportima </t>
  </si>
  <si>
    <t>* -uzimanje potrebnih uzoraka</t>
  </si>
  <si>
    <t>* -ispitivanje materijala sa predočenjem atesta</t>
  </si>
  <si>
    <t>* -pregled armature prije savijanja sa čišćenjem i sortiranjem</t>
  </si>
  <si>
    <t>*- sječenje, ravnanje i savijanje armature na gradilištu sa transportom do mjesta ugradnje ili savijanje u centralnom savijalištu, transport do radilišta, te horizontalni i vertikalni transport već gotovog savijenog čelika do mjesta ugradnje.</t>
  </si>
  <si>
    <t>*- postavljanje i vezanje armature točno prema armaturnim nacrtima, sa podmetanjem podložaka, kako bi se osigurala potrebna udaljenost između armature i oplate.</t>
  </si>
  <si>
    <t>* -pregled armature od strane izvođača, statičara i nadzornog inženjera prije početka betoniranja.</t>
  </si>
  <si>
    <t>*- čišćenje nakon završetka svih radova</t>
  </si>
  <si>
    <t>*- svu štetu kao i troškove popravka kao posljedica nepažnje u toku izvedbe</t>
  </si>
  <si>
    <t>*- troškove zaštite na radu</t>
  </si>
  <si>
    <t xml:space="preserve">ZIDOVI </t>
  </si>
  <si>
    <t xml:space="preserve">Sav upotrebljivi materijal mora odgovarati propisima i standardima (Tehnički propis za zidane konstrukcije i ostali propisi referentni za građevinske materijale). Opeka za zidanje mora biti kvalitetna, dobro pečena, a materijal iz kojeg je pravljena ne smije sadržavati salitru. Ukoliko marka opeke nije označena u pojedinoj stavci smatra se MO-15. 
</t>
  </si>
  <si>
    <t>Zidati treba u potpuno horizontalnim redovima, a reške moraju biti u oba smjera širine 1 cm. Pri zidanju treba ih dobro zapuniti mortom, a na plohama koje će se kasnije žbukati, reške moraju biti prazne na dubini od 2 cm zbog bolje veze žbuke sa zidom.</t>
  </si>
  <si>
    <t>Mort mora odgovarati točno omjerima ili markama po količinama materijala označenim u prosječnim normama, a čvrstoća mora odgovarati važećim propisima.</t>
  </si>
  <si>
    <t>Pijesak mora biti čist bez organskih primjesa, a ako ih ima, treba ih pranjem otkloniti. Cement za produžni i cementni mort mora odgovarati kvaliteti cementa po važećim propisima i standardima.</t>
  </si>
  <si>
    <t>Vapno treba biti hidratizirano. Kvaliteta vapna mora odgovarati važećim standardima.</t>
  </si>
  <si>
    <t xml:space="preserve">Prilikom zidanja novih konstrukcija voditi računa o uzidavanju pojedinih građevinskih elemenata. </t>
  </si>
  <si>
    <t>Pri zidanju ostaviti sve otvore za kanale, instalacije i slično, što se ne obračunava posebno a prema projektu. Pri obračunu količina svi otvori se odbijaju po zidarskim mjerama. Zidovi se naknadno žbukaju, a prema opisu stavaka troškovnika.</t>
  </si>
  <si>
    <t>Svježe zidove treba zaštititi od utjecaja visoke i niske temperature i atmosferskih nepogoda.</t>
  </si>
  <si>
    <t>Laka pokretna skela bez obizra na visinu ulazi u jedinične cijene stavaka i ne naplaćuje se posebno.</t>
  </si>
  <si>
    <t>ŽBUKANJE</t>
  </si>
  <si>
    <t>Pijesak za žbukanje mora biti čist od organskih primjesa, oštar i prosijan, a vapno hidratizirano. Za upotrebu cementnog i produžnog morta upotrijebiti sporo vezajući portland cement PC-350.</t>
  </si>
  <si>
    <t xml:space="preserve">Žbukanje zidova i stropova vršiti u pogodno vrijeme, kad su isti potpuno suhi. Po velikoj zimi i vrućini treba izbjegavati žbukanje, jer tada može doći do smrzavanja odnosno pucanja uslijed prebrzog sušenja, u kojem slučaju izvođač o svom trošku mora izvrrširi popravak.
</t>
  </si>
  <si>
    <t>Prije žbukanja treba plohe dobro očistiti, a naročito reške koje moraju biti udubljene cca 2 cm od plohe zida. Prije početka žbukanja plohe dobro navlažiti, a naročito kad se žbuka sa cementnim mortom. Isto vrijedi i za fasadne plohe koje se žbukaju.</t>
  </si>
  <si>
    <t>Kod žbukanja fini sloj se nabacuje tek  nakon što je prvi sloj odnosno drugi sloj, posve suh.</t>
  </si>
  <si>
    <t>Finu žbuku izraditi tako, da površina bude posve ravna i  glatka, a uglove i bridove, te spojeve zida i stropa izvesti oštro, ukoliko u troškovniku nije drugačije označeno. Na svim ravnim bridovima zidova koji se žbukaju ugrađuju se kutni metalni štitnici.</t>
  </si>
  <si>
    <t xml:space="preserve">Za rabiciranje upotrijebiti rabic pletivo od pocinčane žice 0,7 do 1 mm, a gustoća polja rabic pletiva  10 mm. Pletivo može biti kvadratično i višekutno. </t>
  </si>
  <si>
    <t>Ukoliko nije u stavci troškovnika drugacije oznaceno, obračun radova izvršiti po trenutno važećim propisima i standardima.</t>
  </si>
  <si>
    <t>Nepropisno ožbukani zidovi imaju se ispraviti bez prava naplate. Izvoditelj odgovara za kvalitetu svih žbuka, te u slučaju neispravnosti svi troškovi oko ispravka padaju na teret izvoditelja.</t>
  </si>
  <si>
    <t xml:space="preserve">Za vrijeme izvođenja radova potrebno je čistiti objekt od šute I ostalog otpadnog materijala što se odvozi na gradsku deponiju. </t>
  </si>
  <si>
    <t>U čišćenju osim čišćenja podova, podrazumijeva se I čišćenje vrata, prozora, stijena sa prenjem stakla bez obzira da li su izrađeni drva ili metala, kao I čišćenje I pranje zidnih pločica, sanitarnih predmeta I ostalo. Prilikom čišćenja paziti da se završna obrada ne ošteti.</t>
  </si>
  <si>
    <t>Čišćenje iza svakog pojedinog rada, dužnost je izvoditelja tog rada I ne obračunava se u posebnoj stavci već je uključeno u jediničnu cijenu.</t>
  </si>
  <si>
    <t>Radove oko raznih ugradbi treba izvršiti u dogovoru s izvođačima stolarskih, bravarskih i ostalih obrtničkih radova i instalacija.</t>
  </si>
  <si>
    <t>Sve ugradbe izvesti točno po propisima i na mjestu označenom po projektu. Kod stavaka gdje je uz ugradbu označena i dobava, istu treba uključiti, a također i eventualnu izradu pojedinih elemenata koji se izvode na gradilištu i ugrađuju montažno. Ugradbu teba vršiti tako, da se ne čini šteta na ostalom dijelu objekta. Izvoditi prema detaljnim izmjerama na licu mjesta!</t>
  </si>
  <si>
    <t>Jedinična cijena treba sadržavati:</t>
  </si>
  <si>
    <t>1.sve nabave, dobave, rad i transport</t>
  </si>
  <si>
    <t>2.sav materijal uključujući i vezni</t>
  </si>
  <si>
    <t>3.pomagala pri radu (skela)</t>
  </si>
  <si>
    <t>4.izrada eventualnih uzoraka, ukoliko je to za koji rad potrebno</t>
  </si>
  <si>
    <t>5.sva priručna pomagala potrebna prema propisima zaštite na radu</t>
  </si>
  <si>
    <t>6.čišćenje prostorija za vrijeme i nakon završetka rada</t>
  </si>
  <si>
    <t>7.zaštitu od nepovoljnih atmosferskih utjecaja.</t>
  </si>
  <si>
    <t>8.zaštitu već ugrađenih elemenata ili opreme pri izvođenju radova ( prozori, vrata i sl. )</t>
  </si>
  <si>
    <t>8.svu štetu kao i troškove popravka kao posljedica nepažnje u tijeku izvedbe</t>
  </si>
  <si>
    <t>9.troškove zaštite na radu</t>
  </si>
  <si>
    <t>10.troškove atesta odnosno dokazivanja propisane kvalitete</t>
  </si>
  <si>
    <t>11.odvoz viškova materijala na deponij</t>
  </si>
  <si>
    <t>ČELIČNE KONSTRUKCIJE</t>
  </si>
  <si>
    <t>IZRADA ČELIČNE KONSTRUKCIJE</t>
  </si>
  <si>
    <t>Nabava i ugradnja čelične konstrukcije mora u svemu odgovarati HRN EN 1090-2 ili jednakovrijedno.</t>
  </si>
  <si>
    <t>Prije početka radova na izradi čelične konstrukcije, izvođač treba nadzornom inženjeru dostaviti na uvid radioničke nacrte izrađene od ovlaštene osobe za projektiranje. Projektant Glavnog(Izvedbenog) projekta iste treba pregledati i potvrditi.</t>
  </si>
  <si>
    <t>Nadzorni inženjer treba ustanoviti da li je dokumetacija izrađena i ovjerena od strane ovlaštenog Projektanta. Nadzorni inženjer treba dostavu radioničkih nacrta evidentirati u radioničkom dnevniku, uz eventualne primjedbe.</t>
  </si>
  <si>
    <t>Sav materijal za izradu čelične konstrukcije mora biti u skladu s  trenutno važećim propisima i standardima.</t>
  </si>
  <si>
    <t>Izvođač radova treba materijale za čeličnu konstrukciju dobavljati od onih proizvođača koje vrše kontrolu proizvodnju i stalni nadzor nad kontrolom proizvodnje. Prije izrade čelične konstrukcije izvođač mora na skladištu imati složene i bojom obilježene čelike ovisno o kvaliteti i označene propisanom oznakom proizvođača iz koje se može osim naziva proizvođača ustanoviti stanje, isporuka i broj šarže. Čelici koji nemaju oznaku proizvođača i broj šarže, ne mogu se upotrijebiti za izradu čelične konstrukcije.</t>
  </si>
  <si>
    <t>Nadzorni inženjer upisom i potpisom u radionički dnevnik treba utvrditi vrstu proizvoda, dimenzije i broj šarže. Za proizvode koji su isporučeni s certifikatom proizvođača u kojima trebaju biti ubilježeni rezultati mjerenja interne kontrole po svakoj karakteristici kvaliteta, a za isporuku prema šarži, odobrit će se upotreba za izradu čelične konstrukcije nakon provedbe ispitivanja od ovlaštene ustanove.</t>
  </si>
  <si>
    <t>Svi ugrađeni materijali moraju biti usklađeni s važećim tehničkim normama.
Izvođač je obavezan posjedovati potrebne certifikate o kvaliteti svih ugrađenih materijala sukladno važećoj regulativi, te ih pripremiti i dati na uvid nadzornom inženjeru.
Ukoliko na tržištu nema čelika kvalitete i dimenzije propisane specifikacijom, izvođač treba nadzornom inženjeru predložiti materijal koji namjerava upotrijebiti za izradu čelične konstrukcije. Nadzorni inženjer će prijedlog promjene dostaviti projektnoj organizaciji koja je izradila tehničku dokumentaciju i zatražiti mišljenje. Kada navedena ustanova, a nakon što je projektant konstrukcije odobrio promjenu, u pismenoj formi dostavi odobrenje za promjenu, nadzorni organ će to odobrenje dostaviti izvođaču i u radionički dnevnik upisati promjenu.</t>
  </si>
  <si>
    <t>Kod izrade dijelova čelične konstrukcije zavarivanjem u radionici, izvođač treba nadzornom organu predložiti tehnologiju zavarivanja, te priložiti popis svih uređaja, strojeva, alata i opreme, s dokazom da odgovaraju trenutno važećim propisima i standardima, odnosno da su atestirani od ovlaštenih ustanova. Nadalje treba nadzornom inženjeru u pismenom obliku dostaviti ime, stručnu spremu i dokaz o položenom stručnom ispitu osobe odgovorne za pravilnu primjenu i izvršenje varilačkih radova (rukovodilac radova na zavarivanju), kao i dokaz sposobnosti tvrtke za izvedbu sukladno nizu normi EN ISO 3834 ili jednakovrijedno.</t>
  </si>
  <si>
    <t>Svi ostali radnici koji vrše zavarivanje, moraju biti atestirani i posjedovati atest.</t>
  </si>
  <si>
    <t>Sve radnje vezane uz zavarivanje moraju odgovarati  trenutno važećim propisima i standardima i uvjetima iz projekta konstrukcije.</t>
  </si>
  <si>
    <t>Radovima na zavarivanju izvođač može pristupiti kada nadzorni inženjer odobri plan zavarivanja, kojega je dužan sastaviti izvođač radova. U planu zavarivanja treba navesti oblik žlijeba, broj slojeva varova, vrstu elektroda, odnosno žica za zavarivanje, s dimenzijama, način zavarivanja, redoslijed i položaj zavarivanja, te vrstu i način toplotne obrade. Kod automatskog zavarivanja potrebno je navesti i napon struje za zavarivanje kao i brzinu zavarivanja, vrstu zaštitnog praška i slično.</t>
  </si>
  <si>
    <t>Izvođač je dužan u dnevnik zavarivanja osim upisa na kojem dijelu konstrukcije je vršio zavarivanje, upisati vrstu i dimenzije elektroda ili žice za zavarivanje, naziv proizvođača i broj šarže, ime i znak varilaca, te toplotnu obradu (ukoliko se izvodila). Zavarivanje se može vršiti samo u zatvorenim prostorijama, a ako to nije moguće, treba poduzeti odgovarajuće mjere za zaštitu od vjetra i oborina te u pismenom obliku predložiti nadzornom organu mjere koje će se poduzeti kod temperatura od 00 C do -5 0 C. U tom slučaju treba u dnevnik zavarivanja upisivati temperaturu zraka i atmosferske prilike, te primijenjene zaštitne mjere (temperaturu predgrijavanja, termičku obradu i slično). Nadzorni organ treba upisom i potpisom u dnevnik zavarivanja ustanoviti da je izvođač predočio naprijed navedenu dokumentaciju i odobriti radove na zavarivanju.</t>
  </si>
  <si>
    <t>Izvođač radova treba pozvati nadzornog inženjera da izvrši kontrolu priprema zavarivanja, kao i kontrolu samog zavarivanja za svaku pojedinu fazu te da posebno ustanovi i odobri nastavak radova slijedeće faze. Izvođač radova je dužan izvršiti kontrolu šavova poslije zavarivanja, i to zavarivanjem i izmjerama, kao i radiografskom kontrolom, koja je predviđena za pojedinu kvalitetu vara. Rezultate kontrole treba staviti nadzornom organu na uvid, kako bi se ustanovilo da su varovi izvedeni prema propisanim dimenzijama te da zadovoljavaju u pogledu tolerancije mjera i oblika kao i kvalitete vara.</t>
  </si>
  <si>
    <t>Nadzorni inženjer treba upisom i potpisom u građevinski dnevnik izvršiti prijem varova, odnosno narediti proširenje radiografske kontrole, doradu i obradu varova, ukoliko rezultati kontrole pokažu nezadovoljavajuću kvalitetu.</t>
  </si>
  <si>
    <t>Nakon izrade čelične konstrukcije u radionici, treba izvršiti pregled i prijem konstrukcije, o čemu treba sastaviti zapisnik. Zapisnikom treba biti ustanovljeno da je izrađena konstrukcija, kao i pojedini dijelovi, dimenzija i oblika prema izvedbenom projektu, a odstupanja mjera i oblika su u granicama dopuštenih vrijednosti prema važećim propisima. Prijemu konstrukcije u radionici trebaju prisustvovati predstavnik organizacije koja je konstrukciju izradila, predstavnik organizacije koja će izvršiti montažu konstrukcije i nadzorni inženjer. Izvođač radova treba prilikom primopredaje konstrukcije predati i svu dokumentaciju koja je za takvu vrstu konstrukcije propisana, a što treba evidentirati u zapisniku.</t>
  </si>
  <si>
    <t>Prilikom probne montaže, izvođač radova i nadzorni inženjer trebaju izvršiti pregled i ustanoviti da je konstrukcija izrađena od čelika propisane kvalitete i dimenzija, te da se prilikom probne montaže ustanovilo da se montaža može izvršiti jednostavno (bez pritezanja silom), te da konstrukcija ima potrebna nadvišenja. O tom pregledu treba sastaviti zapisnik i izvršiti upis u građevinski dnevnik.</t>
  </si>
  <si>
    <t>MONTAŽA ČELIČNE KONSTRUKCIJE</t>
  </si>
  <si>
    <t>Nakon dovršenja radova na temeljima objekta, treba izvršiti geodetsku kontrolu.</t>
  </si>
  <si>
    <t xml:space="preserve">Kontrola treba obuhvatiti: </t>
  </si>
  <si>
    <t>- položaj dijela konstrukcije u prostoru, a prema podacima u projektu,</t>
  </si>
  <si>
    <t>- podatke o stalnim točkama,</t>
  </si>
  <si>
    <t>- zapisnik o preuzimanju podataka i rezultata mjerenja, kojeg potpisuju predstavnici izvođača radova na izradi temelja, predstavnici izvođača na montaži čelične konstrukcije, te nadzorni organ.</t>
  </si>
  <si>
    <t>Prije početka radova na montaži, izvođač radova treba nadzornom organu dostaviti na uvid slijedeću dokumentaciju :</t>
  </si>
  <si>
    <t>- plan organizacije i uređenja gradilišta,</t>
  </si>
  <si>
    <t>- popis opreme za izvođenje radova na montaži,</t>
  </si>
  <si>
    <t>- projekt montaže čelične konstrukcije, koji mora sadržavati dokaz stabilnosti konstrukcije u pojedinim fazama montaže, te dokaz nosivosti pri opterećenju i nepromjenjivosti oblika montiranog dijela konstrukcije u svim fazama montaže,</t>
  </si>
  <si>
    <t>- plan kontrole u svim fazama montaže (geodetska kontrola),</t>
  </si>
  <si>
    <t>- ime i stručnu spremu, te dokaz o položenom stručnom ispitu osobe odgovorne za montažu zavarivanjem,</t>
  </si>
  <si>
    <t>- tehnologiju, plan zavarivanja s planom kontrole varova (isto kako je navedeno za radove pri izradi čelične konstrukcije zavarivanjem),</t>
  </si>
  <si>
    <t>- projekt skele,</t>
  </si>
  <si>
    <t>- vremenski plan izvođenja radova na montaži.</t>
  </si>
  <si>
    <t>Nakon što je dobio na uvid navedenu dokumentaciju, nadzorni inženjer će upisom i potpisom u građevinski dnevnik odobriti radove na montaži čelične konstrukcije.</t>
  </si>
  <si>
    <t>Prije početka radova na montaži, izvođač radova treba izvršiti pregled dopremljenog materijala na gradilištu, ustanoviti da li je prilikom transporta došlo do oštećenja, te dijelove koji su neznatno oštećeni popraviti, a u slučaju većih oštećenja oštećene dijelove ojačati ili zamijeniti. Predloženi popravak treba u pismenom obliku dostaviti na uvid nadzornom inženjeru, o čemu je isti dužan sastaviti zapisnik. Nakon sanacije dijelova konstrukcije ili sklopova čelične konstrukcije, treba izvršiti ponovni pregled, što treba upisati u građevinski dnevnik.</t>
  </si>
  <si>
    <t>Dijelove i sklopove čelične konstrukcije na gradilištu treba propisno uskladištiti, sortirati, obilježiti i zaštititi od eventualnog oštećenja. Kada ustanovi da su dijelovi ili sklopovi čelične konstrukcije sortirani i propisno uskladišteni, eventualna oštećenja sanirana, a teren za montažu propisno pripremljen, upisom i potpisom u građevinski dnevnik nadzorni organ će odobriti početak montaže.</t>
  </si>
  <si>
    <t>Izvođač radova na montaži treba u građevinskom dnevniku evidentirati koji su dijelovi ili sklopovi toga dana montirani, kakve su atmosferske i vremenske prilike, koji su radnici vršili radove na montaži, koji je dodatni materijal (vijci, zakovice) upotrijebljen, te ostale okolnosti bitne za stanje konstrukcije. Izvođač radova na zavarivanju treba na gradilištu imati uređaj za sušenje elektroda, te voditi evidenciju o sušenju u kontrolnim knjigama. Mogu se upotrijebiti samo elektrode čije je sušenje evidentirano.</t>
  </si>
  <si>
    <t>Kod postavljanja konstrukcije na ležište, izvođač treba izvršiti dotjerivanje konstrukcije u položaj koji je predviđen projektom, te pozvati nadzornog inženjera da izvrši pregled i odobri nastavak montaže, odnosno ugrađivanje mikrobetona pod ležajeve i oko sidara. Mikrobeton mora biti najmanje kvalitete C 25/30.</t>
  </si>
  <si>
    <t>Nakon završene montaže, izvođač radova je dužan izvršiti izmjeru i geodetsku kontrolu montirane čelične konstrukcije, kao i kontrolu spojeva, pozvati nadzornog inženjera da izvrši pregled konstrukcije, te mu uručiti rezultate izmjera i geodetske kontrole konstrukcije i spojeva.</t>
  </si>
  <si>
    <t>Nadzorni inženjer treba ustanoviti da li je prilikom montaže došlo do odstupanja, da li za odstupanja postoji suglasnost projektanta, da li su svi spojevi izvedeni prema projektu, te da li je došlo do oštećenja konstrukcije. O izvršenom pregledu treba sastaviti zapisnik. Zapisniku treba priložiti propisanu dokumentaciju (radioničke nacrte, projekt montaže, ateste o osnovnim i spojnim materijalima kod izrade i montaže, ateste varilaca, dokumente o kontroli spojeva, zapisnike o kontroli i prijemu konstrukcije u radionicama i drugo).</t>
  </si>
  <si>
    <t>Svi vijčani montažni spojevi, kao i materijal za spajanje, moraju biti u skladu s uvjetima iz projekta konstrukcije i Tehničkog propisa za čelične konstrukcije.</t>
  </si>
  <si>
    <t>ZAŠTITA ČELIČNE KONSTRUKCIJE OD KOROZIJE</t>
  </si>
  <si>
    <t>Izvođač radova treba prije početka radova dostaviti nadzornom inženjeru na uvid sve podatke o sredstvima koja će se upotrijebiti za čišćenje površina čelične konstrukcije, kao i tehnologiju čišćenja. Nadalje treba omogućiti pregled pripremljenih mjesta na kojima će se vršiti čišćenje, kao i mjesta na kojima će očišćeni dijelovi konstrukcije biti uskladišteni do početka radova na zaštiti površina od korozije. Nadzorni inženjer mora nakon izvršenog pregleda upisom i potpisom u građevinski dnevnik odobriti radove na čišćenju i zaštiti površina od korozije. Kontrola stupnja očišćenja vršit će se temeljem norme  HRN EN ISO 8501 ili jednakovrijedno . Sam postupak čišćenja treba predložiti izvođač (mlazom, plamenom, kemijski ili ručno), kao i postupke odmašćivanja, otprašivanja i prethodne zaštite.</t>
  </si>
  <si>
    <t>Zaštita od korozije svih elemenata provest će se zaštitnim premazima. Naročitu pažnju treba obratiti dijelovima koji se štite naknadno, nakon zavarivanja dijelova glavne nosive konstrukcije. Nakon što je sistem zaštite u cjelini izveden, izvođač radova treba nadzornom inženjeru dostaviti na uvid dokumentaciju o upotrijebljenim materijalima (ateste, certifikate i rezultate kontrole uzoraka), rezultate mjerenja debljine pojedinačnih slojeva premaza, rezultate mjerenja stupnja prijanjanja premaza i drugo.</t>
  </si>
  <si>
    <t>Nadzorni inženjer treba izvršiti pregled i ustanoviti da li su provedena mjerenja i provjere zadovoljili uvjete specifikacije i propisa, da li je u cjelini završena zaštita konstrukcije, te da li su zaštićena sidra i vijci, kao i gornje površine betonskih dijelova i dodirne površine u spojevima čelika s drugim materijalima. O pregledu treba sastaviti zapisnik, u kojem treba ustanoviti i da li je konstrukcija u cjelini zaštićena od korozije na način propisan u specifikaciji radova i propisima.</t>
  </si>
  <si>
    <t>JEDINIČNA CIJENA TREBA SADRŽAVATI:</t>
  </si>
  <si>
    <t>- sav materijal, nabava, dobavu, izradu i dopremu alata, mehanizaciju i uskladištenje</t>
  </si>
  <si>
    <t>- uzimanje potrebnih izmjera na objektu,</t>
  </si>
  <si>
    <t xml:space="preserve">- izrada radioničkih nacrta i detalja </t>
  </si>
  <si>
    <t>- troškove radne snage za kompletan rad opisan u troškovniku,</t>
  </si>
  <si>
    <t xml:space="preserve">- dvokratni osnovni premaz prema uvjetima antikorozivne zaštite u radionici, popravak antikorozivne zaštite iza montaže te kompletnu zaštitu sa završnom obradom ličenjem, plastificiranjem ili eloksiranjem ako je to u stavci određeno, </t>
  </si>
  <si>
    <t>- sve horizontalne i vertikalne transporte do mjesta montaže,</t>
  </si>
  <si>
    <t xml:space="preserve">- potrebnu radnu skelu </t>
  </si>
  <si>
    <t>- čišćenje nakon završetka radova,</t>
  </si>
  <si>
    <t>- svu štetu kao i troškove popravka kao posljedica nepažnje u toku izvedbe,</t>
  </si>
  <si>
    <t>- troškove zaštite na radu,</t>
  </si>
  <si>
    <t>- troškove atesta,</t>
  </si>
  <si>
    <t>- odvoz viškova materijala,</t>
  </si>
  <si>
    <t xml:space="preserve">- predvidjeti spajanje čeličnih konstrukcija na sustav uzemljenja i izjednačenja potencijala
</t>
  </si>
  <si>
    <t>a) Hidroizolacije
Sav materijal za izolaciju treba biti prvorazredne kvalitete, te odgovarati  trenutno važećim propisima i standardima.</t>
  </si>
  <si>
    <t>Ukoliko je opis koje stavke izvođaču nejasan, treba pravovremeno prije predaje ponude tražiti objašnjenje od projektanta. Eventualne izmjene materijala, te način izvedbe tokom gradnje moraju se izvršiti isključivo pismenim dogovorom sa projektantom i nadzornim inženjerom. Sve više radnje, koje neće biti na taj način utvrđene, neće se priznati u obračunu.
Podloga za hidroizolaciju mora biti suha i čvrsta, ravna i bez šupljina na površini, te očišćena od prašine i raznih nečistoća. Svi spojevi izvedeni su potrebnim preklopima min. 10 cm, pažljivo izvesti savijanje, jer će sve manjkavosti i štete nastale lošom izvedbom izolacije snositi izvođač.
Ukoliko se traži stavkom troškovnika materijal koji nije obuhvaćen propisima, ima se u svemu izvesti prema uputama proizvođača, te garancijom i atestima za to ovlaštenih ustanova.
Ukoliko se naknadno ustanovi tj. pojavi vlaga zbog nesolidne izvedbe, ne dozvoljava se krpanje, već se mora ponovno izvesti izolacija cijele površine na trošak izvođača. Izvođač mora u tom slučaju o svom trošku izvesti i popravak pojedinih građevinskih i obrtničkih radova, koji se prilikom ponovne izvedbe oštete ili moraju demontirati.
Obračun se vrši prema postojećim normama GN 561-xxx ili jednakovrijedno.</t>
  </si>
  <si>
    <t>Jedinična cijena treba sadržavati:
- sav rad, uključivo prenose, prijevoze, grijanja itd.,
- sav potreban matreijal,
- transport, 
- poduzimanje mjera po HTZ i drugim postojećim propisima,
- uklanjanje svih otpada nakon izvedenih radova,                
- pomoćni rad i materijali.</t>
  </si>
  <si>
    <t>Ovi opći uvjeti mijenjau se ili nadopunjuju opisom pojedine stavke troškovnika.
Prije montaže na gradilištu, izvođač je dužan izgraditi razradu detalja izrade (ugradbe) pridržavajući se pravila dobrog zanata i uvažavajući klimatske uvjete, te dati ih na ovjeru projektantu i nadzoru.
Za atestirane detalje proizvođača nije potrebna suglasnost projektanta. Ovo se ne odnosi na posebne detalje koji su projektom već definirani.</t>
  </si>
  <si>
    <t>b) Parna brana
Parna brana je visoko vrijedni izolacioni sloj koji se postavlja ispod toplinske izolacije. Prije polaganja parne brane moraju biti izvedena podnožja u uglovima (holkeri), tako da se izolacijske trake ne lome 
pod pravim kutem, nego se koso postavljaju na vertikalnu plohu. Podloga mora biti očišćena od prašine, mora biti ravna i potpuno suha. Max. vlažnost podloge je 3% mase. Parna brana se može polagati samo po suhu vremenu. Za parnu branu primjenjuju se metalne (aluminijske) folije unutar bitumenske trake za zavarivanje polagane na hladni bitumenski prednamaz, ili PE folije za parne brane debljine min. 0,4mm u sustavu odabranih hidroizolacijskih traka, polagane na zaglađenu podlogu.</t>
  </si>
  <si>
    <t xml:space="preserve">c) Termoizolacija
Termoizolacija se izvodi od materijala koji imaju osobine da slabo provode toplinu (proračunom je određena vrijednost toplinske izolacije). Izvode se prema opisu troškovnika, kvalitetno i prema  trenutno važećim propisima i standardima, te tehničkim propisima  za toplinsku i zvučnu izolaciju. 
Prije ugradnje izolacijskih materijala potrebno je ispitati ili dokazati atestom vrijednosti koeficijanata provodljivosti topline i difuznog otpora za sve materijale koji su korišteni u proračunima prolaza topline i otpora difuziji vodene pare, na osnovu podataka danih u normama. U slučaju potrebe zamjene bilo kojeg predviđenog materijala nekim drugim, treba tražiti uz potrebne ateste suglasnost projektanta.
</t>
  </si>
  <si>
    <r>
      <t>Obračun radova vrši se po m</t>
    </r>
    <r>
      <rPr>
        <vertAlign val="superscript"/>
        <sz val="10"/>
        <rFont val="Arial Narrow"/>
        <family val="2"/>
      </rPr>
      <t>2</t>
    </r>
    <r>
      <rPr>
        <sz val="10"/>
        <rFont val="Arial Narrow"/>
        <family val="2"/>
      </rPr>
      <t xml:space="preserve"> površine.
Jedinična cijena treba sadržavati:
- sav rad i transport,
- sav materijal uključivo pomoćni i vezni,
- kompletnu ugradbu,
- sve zaštite od temperaturnih i atmosferskih nepovoljnih utjecaja,
- zaštita na radu,
- poravak štete na svojim i tuđim radovima,
- uklanjanje svih ostataka i čišćenje nakon rada.
Ovi uvjeti mijenjaju se ili dopunjuju pojedinim stavkama troškovnika.</t>
    </r>
  </si>
  <si>
    <r>
      <t xml:space="preserve">Svi materijali za spuštene stropove ili pregradne stijene i obloge moraju biti </t>
    </r>
    <r>
      <rPr>
        <sz val="10"/>
        <rFont val="Arial Narrow"/>
        <family val="2"/>
      </rPr>
      <t xml:space="preserve">u skladu s </t>
    </r>
    <r>
      <rPr>
        <b/>
        <sz val="10"/>
        <rFont val="Arial Narrow"/>
        <family val="2"/>
      </rPr>
      <t>važećim standardima i moraju posjedovati ateste a svi radovi moraju se izvoditi prema uputama proizvođača elemenata od kojih se radovi izvode.</t>
    </r>
  </si>
  <si>
    <t>MONTAŽNI ZIDOVI I ZIDNE OBLOGE</t>
  </si>
  <si>
    <r>
      <t>Montažni zidovi</t>
    </r>
    <r>
      <rPr>
        <b/>
        <sz val="10"/>
        <rFont val="Arial Narrow"/>
        <family val="2"/>
      </rPr>
      <t xml:space="preserve"> </t>
    </r>
    <r>
      <rPr>
        <sz val="10"/>
        <rFont val="Arial Narrow"/>
        <family val="2"/>
      </rPr>
      <t>izvode se od nosivih CW  profila od pocinčanog lima debljine 0.6 mm, presjeka 75/100 mm na maksimalnom razmaku 41,7 – 62,5 cm određenom po proizvođaču, s domjom i gornjom vodilicom od UW profila. Između profila se umeće mineralna vuna debljine 6 cm ili prema opisu stavke, s osiguranjem od micanja. Na spoju sa zidom, stropom i podom na profile se nanosi brtvena masa, a isti se pričvršćuju odgovarajućim pričvrsnim elementima (kutni profili).</t>
    </r>
  </si>
  <si>
    <t xml:space="preserve">Na podkonstrukciju se obostrano pričvršćuju gipskartonske ploče, prema opisu u stavki, pomoću vijaka za brzu ugradnju. </t>
  </si>
  <si>
    <t>Nakon montaže, spojeve zapuniti punjačem rešaka i zagladiti lopaticom. Rezani rubovi GK ploča obrađuju se papirnatom, bandažnom trakom. Glave vijaka treba pregletati. Kod dvostrukih obloga spojevi donjih ploča se samo zapunjavaju, a spojevi vanjskog sloja se završno obrađuju gletanjem. Nakon obrade spojeva treba čitavu površinu završno pregletati smjesom za izravnanje što ulazi u cijenu stavke.</t>
  </si>
  <si>
    <t>Zidne obloge od drugih materijala (drvo, heraklit) sa svojim podkonstrukcijama izvodi se prema opisima dotičnih stavki.</t>
  </si>
  <si>
    <t>STROPOVI OD GIPSKARTONSKIH PLOČA
Stropovi od glatkih gipskartonskih ploča sastoje se od metalne podkonstrukcije, nosivih i montažnih profila i gipskartonskih ploča.
Podkonstrukcija je izrađena od nosivih pocinčanih profila dimenzioniranih na raspon stropa, montira se po rasteru određenom od proizvođača stropa na masivne zidove. Konstrukcija se s donje i gornje strane oblaže dvostrukim vatrootpornim pločama standardnih dimrnzija 200-300/1,25 cm.
Spoj sa zidom izvodi se UD profilima. Učvršćenje izvesti pogodnim sredstvima ovisno o materijalu zida.
Spojevi ploča, s bandažiranjem ili bez bandažiranja,  moraju se zapuniti specijalnim punilom prema preporuci proizvođača. Kod dvostrukog oblaganja stropa potrebno je obraditi i spojeve prvog sloja ploča.
Cijelu površinu treba završno pregletati specijalnom glet masom.
Strop mora biti potpuno ravan i ne smiju se vidjeti spojevi ploča. Spoj sa zidom mora biti zapunjen masom za reške.</t>
  </si>
  <si>
    <t>Kod izvedbe zida i stropa potrebno se pridržavati svih uputa proizvođača , naročito kod uskladištenja ploča i uvjeta temperature i vlažnosti zraka prostora u kojima će se izvoditi spušteni strop  (temperatura se smije kretati od 11 do 35º i relativna vlažnost zraka do 70 %). Ploče treba zaštiti od kondenzne vlage. Ploče trebaju prije izvedbe biti na mjestu ugradnje najmanje 24 sata, da bi se prilagodile mikroklimatskim uvjetima prostora.
S polaganjem se može započeti tek nakon što su završeni svi radovi žbukanja , izrade estriha i sl., te su dovoljno suhi, nakon ugradnje prozora, montaže svih instalacija koje dolaze unutar stropa. Zimi se za montažu mora grijati prostor, a ljeti treba osigurati prozračivanje.
Montirane stropne ploče treba po montaži očistiti od eventualnih nečistoća suhim postupkom. Eventualna manja oštećenja može se otkloniti kitanjem, a kod većih je potrebno zamijeniti ploču.
Za učvršćenje tereta za GK konstrukciju treba primijeniti specijalna pričvrsna sredstva, te se pridržavati uputa o maximalnom opterećenju.</t>
  </si>
  <si>
    <t>Jedinična cijena treba sadržavati:
- nabava i dobava svog materijala: nosivih i montažnih profila, GK ploča i spojnih sredstava i materijala za zapunjavanje spojeva, bandažiranje i gletanje,
- potrebna skela, 
- sav rad opisan u stavci,
- čišćenje po završrnom  radu, s odvozom otpadaka na gradsku deponiju,
- popravci štete na vlastitim i drugim radovima nastali zbog nepažnje,
- troškovi zaštite na radu, 
- troškovi atesta.</t>
  </si>
  <si>
    <t>Ovi opći uvjeti mijenjaju se ili nadopunjuju opisom pojedine stavke troškovnika.</t>
  </si>
  <si>
    <t xml:space="preserve">- poduzimanje mjera po HTZ i drugim postojećim propisima, </t>
  </si>
  <si>
    <t>- odstranjivanje otpadaka i smeća od vlastitih radova sa krova, žljebova i odvodnih cijevi,</t>
  </si>
  <si>
    <t>- popravak štete učinjene nepažnjom pri radu na svojim ili tuđim radovima.</t>
  </si>
  <si>
    <t>Ovi opći uvjeti se mijenjaju ili dopunjuju opisom pojedine stavke troškovnika.</t>
  </si>
  <si>
    <t>Svi radovi moraju se izvoditi prema podacima iz projektne dokumentacije i u skladu sa važećim propisima. Kvaliteta materijala i Nabava i ugradnja temelji se na slijedećim važećim propisima:</t>
  </si>
  <si>
    <t>Toplinska tehnika  HRN U.J5.001 ili jednakovrijedno</t>
  </si>
  <si>
    <t>Tehnički uvijeti za projektiranje i građenje zgrada – akustika - HRN U.J6.201ili jednakovrijedno</t>
  </si>
  <si>
    <t>Tehnički uvjeti za izvoðenje staklorezačkih radova - HRN U.F2.025 ili jednakovrijedno</t>
  </si>
  <si>
    <t>Tehnički propis za čelične konstrukcije (NN 112/08, 125/10) ili jednakovrijedno</t>
  </si>
  <si>
    <t>DIN 1748 - prešani limovi iz aluminija ili jednakovrijedno</t>
  </si>
  <si>
    <t>DIN 1783 - limovi i limene trake iz aluminija ili jednakovrijedno</t>
  </si>
  <si>
    <t>DIN 4113 - aluminij u visokogradnji ili jednakovrijedno</t>
  </si>
  <si>
    <t>DIN 17611 - anodno oksidirani prešani profili iz aluminija za graditeljstvo ili jednakovrijedno</t>
  </si>
  <si>
    <t>DIN 18201 - mjerne tolerancije u visokogradnji ili jednakovrijedno</t>
  </si>
  <si>
    <t>DIN 1045 i 1055 - pretpostavljena opterećenja vjetrom ili jednakovrijedno</t>
  </si>
  <si>
    <t>DIN 1836 i 18056 - ugrađivanje stakla u fasadne elemente ili jednakovrijedno</t>
  </si>
  <si>
    <t>Konstrukcija</t>
  </si>
  <si>
    <t>Svi dijelovi su dimenzionirani tako da sigurno prihvaćaju sva opterećenja (vjetar, potres, vlastita težina) i da ispune zahtjeve arhitektonskog oblikovanja. Na osnovu toga uzeti su profili iz serija bez prekinutog termičkog mosta (unutarnji elementi) i sa prekinutim termičkim mostom (vanjske stijene). 
Dimenzije nosivih elemenata ovise o statičkom premošćavanju raspona. Za fasadne stijene i krovne panele dužan je izvoditelj prethodno izraditi statički proračun elemenata.
Sistem fasade i krovnih obloga mora posjedovati sve ateste koji zadovoljavaju traženu fiziku zgrade.</t>
  </si>
  <si>
    <t>Također konstrukcija mora zadovoljiti dilatiranje svake vertikale i horizontale, posredstvom specijalnih Alu umetaka sa dodatkom neoprenske brtve.</t>
  </si>
  <si>
    <t>Ugaoni spojevi moraju biti izvedeni besprijekorno. Mjesta koja su naročito osjetljiva na propuštanje, brtve se dodatno. Oticaj vode i kondenzata treba biti osiguran, kao i odvodnjavanje utora za staklo.</t>
  </si>
  <si>
    <t>Okov</t>
  </si>
  <si>
    <t>Svi dijelovi okova koji se ugrađuju u aluminijsku konstrukciju (vrata, prozori itd.) su izrađeni iz podesnih materijala, otpornih na koroziju. Rade se iz plemenitog čelika, plastike, tvrdog aluminija, pocinčanog čelika itd. 
Izvođač radova dužan je dobaviti i montirati te u cijenu ukalkulirati sav potreban okov za besprijekornu upotrebu pojedinog aluminijskog ili staklarskog elementa bez obzira da li je u pojedinim stavkama sve iskazano.
Prije naručivanja okova treba prethodno konzultirati investitora za sistem zaključavanja prostora.</t>
  </si>
  <si>
    <t xml:space="preserve">Eloksiranje ili plastificiranje
Za određivanje boje i nijansi eloksiranog ili plastificiranog aluminija ovlašten je isključivo projektant kome će izvođač radova prije početka radova dostaviti uzorke eloksaže ili boje radi odobrenja.
</t>
  </si>
  <si>
    <t>Ugradnja na objektu</t>
  </si>
  <si>
    <t xml:space="preserve">Izvođač radova je obavezan dati odgovornom projektantu na odobrenje kompletnu dokumentaciju s detaljima sidrenja u armiranobetonsku konstrukciju, detalje spajanja s međukatnom i krovnom konstrukcijom s detaljima spajanja elemenata s bočnim zidovima, kao i ostale karakteristične detalje. </t>
  </si>
  <si>
    <t>U cijeni pojedine stavke treba obuhvatiti nabavu, dobavu i ugradnju materijala - osnovnog i pomoćnog, sve pripremne i međufaze rada potrebne za korektno dovršenje stavke prema pravilima struke i važećim propisima bez obzira da li je sve to napomenuto u pojedinoj stavci.</t>
  </si>
  <si>
    <t>* nabavu i dobavu kompletnog materijala, uključivo dopremu na gradilište, uskladištenje,</t>
  </si>
  <si>
    <t xml:space="preserve">  te donos na mjesto ugradbe;</t>
  </si>
  <si>
    <t>* sav rad;</t>
  </si>
  <si>
    <t>*slijepi okviri i nosiva podkonstrukcija, sav potreban spojni i pričvrsni materijal, svi potrebni opšavi za spojeve s podom, stropom i zidovima, krovni završeci i donji opšavi, spojevi s drugom vrstom fasade, spojevi s unutarnjim zidovima,</t>
  </si>
  <si>
    <t>* ukupne troškove rada opisanog u troškovniku, uključujući rad u radionici i montažu na gradilištu</t>
  </si>
  <si>
    <t>* izmjere potrebne za izvedbu i obračun;</t>
  </si>
  <si>
    <t>* troškove ispitivanja sumnjivog materijala u svrhu dokaza da je upotrijebljen dogovoreni materijal;</t>
  </si>
  <si>
    <t>* brtvljenja oko ugrađenih limenih elemenata</t>
  </si>
  <si>
    <t>* sve horizontalne i vertikalne transporte do mjesta ugradnje</t>
  </si>
  <si>
    <t>* svu potrebnu radnu skelu uključujući fasadna skela ukoliko je potrebna</t>
  </si>
  <si>
    <t>* čišćenje okoliša nakon završetka radova</t>
  </si>
  <si>
    <t>* svu štetu kao i troškove popravaka koji su posljedica nepažnje u toku izvedbe</t>
  </si>
  <si>
    <t>* troškove zaštite na radu</t>
  </si>
  <si>
    <t>* troškove atesta.</t>
  </si>
  <si>
    <t>Sve limarske radove izvesti točno prema opisu u troškovniku, tamo gdje je to projektom predviđeno. Materijali moraju zadovoljavati odgovarajuće propise i standarde:</t>
  </si>
  <si>
    <t>pocinčani čelični limovi i trake HRN EN 10142, HRN EN 10143, HRN EN 10147 ili jednakovrijedno</t>
  </si>
  <si>
    <t>INOX limovi i trake HRN EN 10028-7, HRN EN 10088-2, HRN EN 10258, HRN EN 10259 ili jednakovrijedno</t>
  </si>
  <si>
    <t>limovi od aluminija ili aluminijskih legura HRN EN 485-1, HRN EN 485-2, HRN EN 485-4, HRN EN 573-3, HRN EN 573-4, HRN EN 754-2, HRN EN 755-2 ili jednakovrijedno</t>
  </si>
  <si>
    <t>vruće pocinčane komponente HRN EN ISO 1461 ili jednakovrijedno</t>
  </si>
  <si>
    <t>vezni elementi (kopče, metalne ispune, varovi, legure za lemljenje) HRN EN 1600, HRN EN ISO 3506, DIN EN 1044, DIN EN 1045, DIN EN 29453, DIN EN 29454-1, DIN 1732-1 ili jednakovrijedno</t>
  </si>
  <si>
    <t>oluci i cijevi oborinskih voda DIN EN 607, DIN EN 612, DIN EN 1462 ili jednakovrijedno</t>
  </si>
  <si>
    <t>Svi ostali materijali, koji nisu obuhvaćeni standardima, moraju imati ateste od za to ovlaštenih organizacija.</t>
  </si>
  <si>
    <t>Ako je opis koje stavke izvođaču nejasan, treba pravovremeno prije predaje ponude tražiti objašnjenje od projektanta. Eventualne izmjene materijala, te način izvedbe tokom gradnje moraju se izvršiti isključivo pismenim dogovorom s projektantom i nadzornim inženjerom. Sve više radnje koje neće biti na taj način utvrđene neće se priznati u obračun.</t>
  </si>
  <si>
    <t>Izvođač je prije izrade limarije dužan uzeti sve izmjere u naravi, a također je dužan prije početka montaže ispitati sve dijelove, gdje se imaju izvesti limarski radovi, te na eventualnu neispravnost istih upozoriti naručitelja pisanim putem (naročito u slučaju neodgovarajućeg izbora projektiranog materijala i loše riješenog načina vezivanja limarije za građevinske radove), jer će se u protivnom naknadni popravci izvršiti na račun limarskih radova. Način izvedbe i ugradbe, te obračun u svemu prema postojećim normama za izvođenje završnih radova u građevinarstvu.</t>
  </si>
  <si>
    <t>Izvođač je dužan prije početka radova:</t>
  </si>
  <si>
    <t>- predočiti projektantu detalje izvedbe i savijanja limova</t>
  </si>
  <si>
    <t>- tek po odobrenju i nakon ovjere istih od strane projektanta radovi može pristupitit izvedbi radova</t>
  </si>
  <si>
    <t xml:space="preserve">- provjeriti sve građevinske elemente na koje se pričvršćuje limarija </t>
  </si>
  <si>
    <t>- pismeno dostaviti naručitelju svoje primjedbe u vezi eventualnih nedostataka, naročito u slučaju: neodgovarajućeg izbora projektiranog materijala i loše riješenog načina vezivanja limarije za građevinske radova. Izrada rješenje neće se posebno platiti već predstavlja trošak i obvezu izvoditelja.</t>
  </si>
  <si>
    <t>Prilikom izvođenja limarije mora se izvoditelj striktno pridržavati usvojenih i od strane projektanta ovjerenih detalja.</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</si>
  <si>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sve potrebne zaštitne konstrukcije i skele, kao i sve drugo predviđeno mjerama zaštite na radu i pravilima struke.</t>
  </si>
  <si>
    <t>U cijeni treba također uključiti izvedbu i obradu raznih detalja limarije kod spojeva, prijelaza, lomova i sudara ploha, završetaka limarije i drugo, sve obvezno usklađeno sa drugim različitim materijalima i radovima uz limariju, do potpune gotovosti i funkcionalnosti.</t>
  </si>
  <si>
    <t>Za povezivanje i učvršćenje aluminijskih obloga koristiti elemente od nehrđajučeg čelika.</t>
  </si>
  <si>
    <t>Dijelovi različitih materijala ne smiju se dodirivati jer bi uslijed toga moglo doći do korozije. Elementi od čelika za pričvršćivanje cinčanog ili pocinčanog lima moraju se pocinčati, ako u opisu radova nije predvišena neka druga zaštita.</t>
  </si>
  <si>
    <t>Sastav i učvršćenja moraju biti tako izvedeni da elementi pri toplotnim promjenama mogu nesmetano dilatirati, a da pri tom ostanu nepropusni. Moraju se osigurati od oštećenja koje može izazvati vjetar i sl. Spojeve izvoditi sa podložnim spojnim komadom (bez preklopa), prema detaljima.</t>
  </si>
  <si>
    <t>Ispod svih opšava, lima koji se postavlja na beton, drvo ili žbuku treba postaviti adekvatan razdjelni sloj, čija su dobava i postava uključene u jediničnu cijenu.</t>
  </si>
  <si>
    <t>Stojeći spojevi izvedeni po priklonici moraju biti dvostruki tj. s dva prijevoja visine minimalno 25 mm. Spojevi paralelni sa strehom moraju biti dvostruko savijeni i položeni.</t>
  </si>
  <si>
    <t>OBRAČUN</t>
  </si>
  <si>
    <t>- po m2 površine zidne obloge, obloge stropa i slično</t>
  </si>
  <si>
    <t>- po komadu gotovog finalno ugrađenog proizvoda</t>
  </si>
  <si>
    <t>Sve komplet sa završnom obradom, ostakljenjem, potkonstrukcijama, opšavima i okovom navedenim u pojedinoj stavci."</t>
  </si>
  <si>
    <t>- stropovi i zidovi (razni opšavi) po razvijenoj površini u m2</t>
  </si>
  <si>
    <t>- opšavi vijenaca, sokla (podnožja), klupčice, zaštite izolacije i sl. određene razvijene širine lima (r.š.) po dužini u m1"</t>
  </si>
  <si>
    <t>JEDINIČNA CIJENA</t>
  </si>
  <si>
    <t>Dodatno, u jediničnu cijenu svake stavke treba biti ukalkulirano:</t>
  </si>
  <si>
    <t>. nabava i dobava svog potrebnog materijala i njegov transport do mjesta ugradnje</t>
  </si>
  <si>
    <t>. uzimanje / kontrola mjera na licu mjesta</t>
  </si>
  <si>
    <t>. izrada detalja izvedbe (ugradbe) i radioničke dokumentacije. Sve predviđene materijale, okov i razrađene radioničke nacrte i detalje predočiti na uvid projektantu!</t>
  </si>
  <si>
    <t>. izrada u radionici s dostavom na gradilište i svim potrebnim materijalom i prvoklasnom izvedbom na način kako je propisano projektom i troškovničkom stavkom</t>
  </si>
  <si>
    <t>. ostakljenje, vrsta stakla, naznačena u pojedinoj stavci ugrađeno na način propisan stavkom</t>
  </si>
  <si>
    <t>. završna obrada kako je u pojedinoj stavci označeno,</t>
  </si>
  <si>
    <t>. sav okov od satiniranog INOXA dimenzioniran prema veličini otvora, za besprijekornu upotrebu pojedinog stolarskog elementa, bez obzira da li je u pojedinim stavkama shema posebno sve iskazano,</t>
  </si>
  <si>
    <t>. besprijekorni spoj s okolnim konstrukcijama brtvama i sl., kao i eventualno potrebni slijepi okviri, potkonstrukcije i sl.</t>
  </si>
  <si>
    <t>. izrada uzoraka na zahtjev projektanta</t>
  </si>
  <si>
    <t>. uzimanje mjera na gradnji za izvedbu i obračun,</t>
  </si>
  <si>
    <t>. izrada radioničke dokumentacije u dva primjerka i dostava na ovjeru projektantu i nadzoru</t>
  </si>
  <si>
    <t>. izrada uzoraka završne obrade materijala i dostava projektantu na ovjeru</t>
  </si>
  <si>
    <t>. sva potrebna nosiva potkonstrukcija - obujmice, klameri, nosači i sl. od materijala kompatibilnog sa odabranom vrstom lima</t>
  </si>
  <si>
    <t>. dobava i polaganje razdjelnog sloja na spojevima nekompatibilnih materijala</t>
  </si>
  <si>
    <t>. dobava i ugradba pakni / ugradba limarije upucavanjem gdje je tako specificirano kroz stavku,</t>
  </si>
  <si>
    <t>. čišćenje i miniziranje čeličnih dijelova,</t>
  </si>
  <si>
    <t>. čišćenje i odvoz viškova materijala.</t>
  </si>
  <si>
    <t>Prilikom izvođenja fasaderskih radova treba se pridržavati svih uputa proizvođača, kako u pripremi podloge, tako i u načinu pripreme, omjerima, vremenskim uvjetima i vremenskim razmacima nanošenja  slojeva. Obveza je izvođača njega fasade i rad u granicama dozvoljenih atmosferskih prilika. Završna obloga mora biti UV otporna.</t>
  </si>
  <si>
    <t xml:space="preserve">U cijeni stavke su i ugradba materijala, rabiciranje svih spojeva na mjestu promjene materijala, svi prateći radovi koji bez posebnog navođenja pripadaju ugovorenim radovima, te zaštita svih elemenata fasadne stolarije i bravarije. </t>
  </si>
  <si>
    <t>Sve boje dogovoriti s projektantom, uz obavezno predočenje uzorka boje i obrade.</t>
  </si>
  <si>
    <t>Izvoditelj se obvezuje izraditi i ugraditi fasadnu oblogu do potpune gotovosti, u već provjerenom i certificiranim  sustavima, te se od njega očekuje visoka kvaliteta izvedbe. Prije početka radova, izvoditelj je dužan izvršiti pripremne radnje propisane Zakonom o gradnji i Zakonom zaštite na radu</t>
  </si>
  <si>
    <t>Prije početka izvedbe radova, izvoditelj je obvezan predočiti projektantu uzorke materijala koji će se ugraditi. Tek po izboru i odobrenju projektanta može otpočeti sa radovima. Ukoliko se ugrade materijali koje projektant nije odobrio i (ili) u neodgovarajućoj kvaliteti i (ili) različito s obzirom na odobreni projekt oblaganja i detalje, radovi će se morati ponoviti u traženoj kvaliteti, izboru i po projektu uz prethodno uklanjanje neispravnih radova. Izrada detalja neće se posebno platiti već predstavlja trošak i obvezu izvoditelja.</t>
  </si>
  <si>
    <t>Sve radove po odabranom specifičnom proizvođaču, treba obvezno izvesti po detaljima i tehnološkim rješenjima istog. To se odnosi kako na korištenje materijala tako i na uporabu odgovarajućeg alata. Glede specifičnosti gore navedenih radova, izvoditelj je dužan prije davanja ponude obvezno se upoznati s načinom i detaljima izvođenja izolacija koji su opisani ovim troškovnikom, te s tehnologijom i specifičnostima izvođenja radova odabranog proizvođača. Sve eventualne nejasnoće i nedoumice izvoditelj je dužan dogovoriti i uskladiti s projektantom prije davanja ponude. Nikakvi naknadni zahtjevi neće se moći uvažiti.</t>
  </si>
  <si>
    <t>Prilikom izvođenja radova mora se izvoditelj striktno pridržavati usvojenih i od strane projektanta ovjerenih detalja.</t>
  </si>
  <si>
    <t>U cijeni sav pričvrsni i montažni materijal, te zaštitna folija-tkanina po cijeloj površini. Obveza izvođača je po završenoj ugradnji demontirati skelu i sav preostali pripadajući materijal, ambalažu i otpad sa zgrade, te investitoru predati završno očišćenu fazu predmetnog rada.</t>
  </si>
  <si>
    <t>Izvesti u skladu s važećim propisima i pravilima struke.</t>
  </si>
  <si>
    <t>Napomena: Obavezna je zaštita bravarije, stolarije, klupčica i okapa.</t>
  </si>
  <si>
    <t>Kod izvedbe podopolagačkih radova u svemu se treba pridržavati tehničkih uvjeta za ovu vrstu radova  i trenutno važećih propisa i standarda. Izvođač treba prije polaganja ispitati horizontalost podloge. Podloga za polaganje podova mora biti suha, očišćena i odmašćena. Priprema postojećeg poda za postavu nove PVC obloge je u obavezi izvođača PVC obloge. U slučaju pojave neispravnosti na položenom podu, treba se prvo ustanoviti razlog iste, tj. da li je zbog lošeg materijala, loše izrade ili lošeg rukovanja. Po ustanovljenju razloga, podove treba popraviti na račun krivca. Izvođač  je dužan dati uzorke na izbor projektantu i to za svaku vrstu poda po 3 komada. Sve radove izvesti prema detaljnim nacrtima, opisima troškovnika, tehničkim propisima, te uputama projektanta i nadzornog inženjera. Izradu podopolagačkih radova mogu izvoditi samo stručno osposobljene osobe, ovlaštene od proizvođača obloge.</t>
  </si>
  <si>
    <t xml:space="preserve">MATERIJAL 
Materijal za izradu poda mora biti u skladu s važećim propisima i standardima. Ukoliko za neki materijal ne postoje standardi proizvođač je dužan uvjerenjem o kvaliteti potvrditi tražene karakteristike materijala. Svaki proizvod koji služi za oblaganje podova mora imati uvjerenje o kvaliteti za navedene osobine. Ljepila moraju biti takva da se njima postiže čvrsta i trajna veza. Ne smiju štetno utjecati na podlogu, oblogu ni zdravlje ljudi koji s njima rade. Proizvođač je dužan za ljepilo priložiti uvjerenje o kvaliteti kojim se potvrđuje da je ljepilo pogodno i  isprobano za određenu vrstu obloge. Masa za izravnanje neravnina podloge ili za dobivanje neutralnog međusloja (u slučaju da se ljepilo ne podnosi s podlogom) moraju se čvrsto i trajno vezati za podlogu i moraju biti prionljive za ljepila. Ne smiju štetno djelovati na podlogu, ljepilo i podnu oblogu.
</t>
  </si>
  <si>
    <t>Sav materijal (ljepila i sl.), koji nisu obuhvaćeni standardima moraju imati ateste od za to ovlaštenih ustanova.</t>
  </si>
  <si>
    <t xml:space="preserve">Radovi na polaganju podova mogu se izvoditi nakon što su provjereni svi potrebni uvjeti, kao što su kvalitetne podloge, vlažnost, temperatura u prostorijama, kao i svi ostali uvjeti koje traži izvođač pojedinih radova.
Sve radove na polaganju i oblaganju podova treba izvoditi prema uputstvima proizvođača, poštujući propisane uvjete za skladištenje i ugradnju materijala.
Jedinična cijena mora sadržavati:
- sav materijal, alat, mehanizaciju, dopremu materijala na gradilište, te uskladištenje istog,
- uzimanje izmjera na objektu,
- sve horizontalne i vertikalne transporte do mjesta montaže,
- troškove radne snage za kompletan rad,
- popravak manjih oštećenja i nečistoća na podlozi,
- svu štetu kao i troškove popravka kao posljedica nepažnje u toku izvedbe,
- zaštitu izvedenih radova,
- davanje traženih uzoraka, 
- dovođenje struje, vode i plina od priključka na gradilištu do mjesta korištenja,
- troškove zaštite na radu,
- troškove atesta,
- čišćenje nakon završetka radova, s odvozom viška materijala na gradsku deponiju.
</t>
  </si>
  <si>
    <t>Obračun izvršenih radova vrši se prema jedinici mjera u troškovniku, važećim normama u građevinarstvu, tehničkim uvjetima za pojedine vrste radova i izmjeri na licu mjesta. Kao jedinica uzima se 1 m².</t>
  </si>
  <si>
    <t>Opločenje vršiti tamo gdje je to po projektu predviđeno, a prema opisu stavke izvršiti polaganje u cementnom mortu ili ljepljenjem. Izvoditelj se mora pridržavati važećih propisa i standarda I to:</t>
  </si>
  <si>
    <t>Tehnički uvjeti za  izvođenje keramičarskih radova HRN B.D1.300 ili jednakovrijedno</t>
  </si>
  <si>
    <t>Oblaganje keramičkim pločicama HRN B.D1.300 ili jednakovrijedno</t>
  </si>
  <si>
    <t>Ljepilo mora odgovarati važećem standardu HRN U.F2.010 ili jednakovrijedno.</t>
  </si>
  <si>
    <t>Prije polaganja keramičkih pločica ljepljenjem potrebno je pripremiti podlogu, tj. očistiti od prašine i masnoća. Prema uputstvu proizvođača ljepila pripremiti smjesu, a zatim je nanositi na podlogu prvo ravnom, onda nazubljenom lopaticom kako bi se dobil</t>
  </si>
  <si>
    <t>Ukoliko je podloga za ljepljenje pločica loša u pogledu prionjivosti treba ju prije ljepljenja pločica impregnirati. Ako se to konstatira otkanjanje nedostataka na podlozi ide na teret izvoditelja podloge.</t>
  </si>
  <si>
    <t>Pločice treba brusiti nakon rezanja, a polagati ih reška na rešku. Za formiranje reške potrebno je koristiti plastične križiće širine prema opisu u pojedinoj stavci. Pri polaganju pločica, nakon završetka svakog reda pločice se peru uvijek odozgo prema dolje.</t>
  </si>
  <si>
    <t>Kod polaganja pločica na pod ljepljenjem prethodno treba provjeriti ravninu poda. Kod odstupanja većih od 0,5 cm potrebno je izvesti sloj za izravnanje posebnom masom za izravnanje, a što će se utvrditi pregledom i upisom u građevinski dnevnik od strane nadzora.</t>
  </si>
  <si>
    <t>Nakon završenog polaganja pločica izvršiti fugiranje masom za fugiranje u boji po izboru projektanta.</t>
  </si>
  <si>
    <t xml:space="preserve">Sve pločice trebaju biti I klase, iste boje, te posve ravne i ne smiju imati na glazuri pukotine. </t>
  </si>
  <si>
    <t>Sve horizontalne i vertikalne reške moraju biti posve ravne, iste širine i dobro ispunjene. Cijela ploha mora biti ravna.</t>
  </si>
  <si>
    <t>Kvaliteta pločica treba odgovarati važećim standardima:</t>
  </si>
  <si>
    <t>HRN B.D1.301, 310, 320, 322, 325, 330, 334, 335, 460 ili jednakovrijedno.</t>
  </si>
  <si>
    <t>HRN B.D8.001, 050, 060, 080, 090, 302, 307 ili jednakovrijedno.</t>
  </si>
  <si>
    <t>Prilikom davanja ponude izvođač je dužan dati uzorke pločica i mase za fugiranje. Za specijalnu vrstu pločica kao otporne na habanje, udar ili kiselo otporne, treba predočiti atest.</t>
  </si>
  <si>
    <t>U slučaju kada kod rada neka pločica pukne ima se zamijeniti cijelom bez posebne naplate.</t>
  </si>
  <si>
    <t>Obračun opločenja vrši se po m2 razvijene površine opločenja.</t>
  </si>
  <si>
    <t xml:space="preserve"> - uzimanje mjera na gradnji,</t>
  </si>
  <si>
    <t xml:space="preserve"> - sav potreban materijal; pločice, ljepilo i masa za fugiranje</t>
  </si>
  <si>
    <t xml:space="preserve"> - sav potreban rad uključivo alat i mašine</t>
  </si>
  <si>
    <t xml:space="preserve"> - transportne troškove</t>
  </si>
  <si>
    <t xml:space="preserve"> - davanje traženih uzoraka,</t>
  </si>
  <si>
    <t xml:space="preserve"> - zaštitu izvedenih radova</t>
  </si>
  <si>
    <t xml:space="preserve"> - dovođenje struje, vode i plina od priključka na gradilištu do mjesta korištenja</t>
  </si>
  <si>
    <t>. čišćenje prostorija po završenom radu sa uklanjanjem šute i otpadaka uključivo odvoz na gradsku deponiju</t>
  </si>
  <si>
    <t xml:space="preserve"> - popravak manjih oštečenja i nečistoća na podlozi,</t>
  </si>
  <si>
    <t>. popravak štete učinjene nepažnjom na svojim ili tuđim radovima</t>
  </si>
  <si>
    <t>. potrebnu radnu skelu</t>
  </si>
  <si>
    <t>Ovi opći uvjeti mijenjaju se ili nadopunjuju pojedinim stavkama troškovnika.</t>
  </si>
  <si>
    <t>KAMENOREZAČKI RADOVI</t>
  </si>
  <si>
    <t>Prije početka izvedbe izvoditelj je dužan dostaviti projektantu na pregled i izbor uzorke materijala za oblaganje i tek po izboru i odobrenju projektanta može otpočeti s radovima. Ukoliko se ugrade materijali koje projektant nije odobrio ili u neodgovarajućoj kvaliteti radovi će se morati ponoviti u traženoj kvaliteti i izboru uz prethodno uklanjanje neispravnih radova. Prije početka izvedbe izvoditelj je dužan dostaviti projektantu sve detalje izvedbe i ugradbe kamena. Izrada detalja neće se posebno platiti već predstavlja trošak i obvezu izvoditelja.</t>
  </si>
  <si>
    <t>Izvoditelj je prije početka radova obvezan provjeriti na licu mjesta uvjete za izvođenje radova kao: ispravnost mjera podloge i otvora; ravninu odnosno plohu podloge; kvalitetu podloge; ispravnost oslonaca i rupa za kotve ako su izvedene u podlozi. Ukoliko se ustanovi da gore navedeno odstupa od projektom predviđenih uvjeta treba na to upozoriti nadležnog nadzornog inženjera i ne započeti s radovima dok se isto ne ispravi. Ukoliko izvoditelj ovako ne postupi nikakovi naknadni zahtjevi neće se moći uvažiti.</t>
  </si>
  <si>
    <t>Podloga ne smije biti prljava, prašnjava, s aktivnim solima u sastavu, masna, nedovoljno čvrsta, raspucana ili naprsla od slijeganja, smrznuta, vlažna, neravna ili preglatka. Rad se ne smije izvoditi na podlozi koja je po proizvoditeljskoj deklaraciji neprikladna za oblaganje.</t>
  </si>
  <si>
    <t>Podloga mora biti izvedena po projektu. Eventualne neravnine mogu biti najviše do 1,0 cm/2,0 m za podno oblaganje, ali samo kod polaganja ploča u mort. Kod polaganja ploča ljepljenjem nikakve neravnine nisu dopuštene.</t>
  </si>
  <si>
    <t>Ukoliko podloga nije odgovarajuća, radovi se ne smiju otpočeti dok se ista ne dovede u stanje koje osigurava kvalitetan rad ili dok se ne odstrani i izvede nova ispravna podloga</t>
  </si>
  <si>
    <t>Sve ugrađene ploče, moraju obvezno biti sa oštrim, ravnim, paralelnim i neoštećenim rubovima, površine ploča bez zareza i napuklina, boja i ton ploča ujednačen. Sve navedeno vrijedi ako se stavkom troškovnika drugačije ne traži.</t>
  </si>
  <si>
    <t>Ploče se polažu po projektu, ako drugačije nije određeno stranicu na stranicu. Redove ploča izvesti paralelno s vertikalnim plohama zidova. Opločenje podova izvesti od ulaznog praga prostorije koja se oblaže prema unutra. Rub zidnog opločenja kod špalete izvesti ravno i čvrsto, obostrano simetrično.</t>
  </si>
  <si>
    <t>Prije polaganja kamena treba izvršiti selekciju već pripremljenih ploča i izdvojiti one koje se svojom bojom i teksturom te površinskom obradom ne uklapaju u odabrani uzorak a glede s projektantom dogovorenih standarda, ili su evenutalno okrhnute ili oštećene. Takve se ploče neće moći ugraditi.</t>
  </si>
  <si>
    <t>polaganje</t>
  </si>
  <si>
    <t>Kod polaganja kamena u mort treba paziti da pijesak bude opran i odgovarajućeg granulometrijskog sastava, a za zapunu fuga ne smije biti s zrnom većim od 6 mm. Cement i razni dodaci te voda ne smiju biti sa sastojcima koji bi mogli štetno djelovati na kamenu oblogu, sastojke morta ili metalna spojna sredstva, te da ne mijenjaju boju kamena ili izazivaju rascvjetavanje.</t>
  </si>
  <si>
    <t xml:space="preserve">Polaganje podnih ploča na mort izvodi se na cementnom mortu "zemljovlažne" konzistencije, debljine minimalno 2 cm. Ploče se polažu točno horizontalno ili u nagibu po projektu. Po završnom oblaganju poda fuge zaliti žitkim cem. mortom a višak morta se nakon stvrdnjavanja mora pažljivo ostrugati i zaprljana mjesta po potrebi oprati.
</t>
  </si>
  <si>
    <t>Polaganje se načelno izvodi s potpunim ispunjenjem svih šupljina i fuga mortom.</t>
  </si>
  <si>
    <t>Ukoliko je mort deblji od 2 cm treba ga obavezno armirati laganom isteg mrežom, što treba uračunati u jediničnu cijenu.</t>
  </si>
  <si>
    <t>Kamene ploče za stubište polažu se u sloj cem. morta deb. nomimalno 2 cm po cijeloj površini ploče bez šupljih mjesta. Prednji rub gazišta mora biti oko 1-2 mm niži od spoja gazišta iste ploče s višim čelom.</t>
  </si>
  <si>
    <t>Sokl se izvodi polaganjem ploča na cem. mort ili pomoću odgovarajućeg ljepila za određeni tip ploča i kamena, točno po uputi proizvoditelja ljepila.</t>
  </si>
  <si>
    <t>Kod spojeva i rubova opločenja kamenih ploča talpi stubišta i sokla (bridovi) vidljive rubove ploča obraditi jednako kao završnu obradu pripadnog podnog opločenja.</t>
  </si>
  <si>
    <t>Podne obloge izvode se u sloju ljepila ili morta projektom propisane kvalitete, potpuno ravno ili u padovima sa propisanom širinom reški ili na sudar, a zidne obloge mogu se izvoditi ovješene na nerđajućim čeličnim sidrima ili u sloju ljepila ili morta propisane kvalitete a ovisno o mjestu ugradnje.
Nakon polaganja podova izvoditelj je dužan izvesti zaštitu poda na adekvatan način kojom će spriječiti oštećenja. Zaštitu treba ukloniti neposredno prije otvaranja objekta.</t>
  </si>
  <si>
    <t>općenito</t>
  </si>
  <si>
    <t>Za sav ugrađeni materijal izvoditelj je dužan priložiti odgovarajuce certifikate izdane od strane za to ovlaštene institucije. Sve troškove ispitivanja mora izvoditelj uračunati u jediničnu cijenu.</t>
  </si>
  <si>
    <t>Cijenom izvedbe radova treba obvezno uključiti sve materijale koji se ugrađuju i koriste (osnovne i pomoćne materijale); sav potrebna rad (osnovni i pomoćni) na izvedbi radova do potpune gotovosti i funkcionalnosti istih; sve transporte i prijenose do i na gradilištu sve do mjesta ugradbe; sva potrebna uskladištenja i zaštite; sva osiguranja radova i materijala; sva eventualna otežanja rada, kao i sve ostalo posebno specificirano u opisu stavke troškovnika; sve potrebne zaštitne konstrukcije i skele, kao i sve drugo predviđeno mjerama zaštite na radu i pravilima struke. U cijeni kamenarskih radova obuhvaćen je sav potreban rad  kao i uzimanje mjera na mjestu postave opločenja, čišćenje i priprema podloge sa popravkom manjih oštećenja i neravnina, zaštita radova do primopredaje, čišćenje gotovog opločenja sa uklanjanjem viška materijala i ambalaže, poduzimanje HTZ mjera kao i potrebna skela. Izvoditelj je dužan izvršiti probno polaganje odnosno oblaganje (min. 2-3 m2), te nastaviti rad tek po pregledu nadzornog inženjera.</t>
  </si>
  <si>
    <t>Detaljan način slaganja, veličina ploča ili talpi i izbor materijala po izboru projektanta.</t>
  </si>
  <si>
    <t xml:space="preserve">Kod oblaganja teraco pločama treba se pridržavati Tehničkih uvjeta za izradu i polaganje teraco ploča i Tehničkih uvjeta za izvođenje taracerskih radova.
Prije polaganja opločenja zidova i podova kamenim ili umjetnim pločama,  treba provjeriti izvedene podloge i temeljito ih očistiti prije nanošenja veznog materijala.
Izvoditelj je dužan osigurati kamen prvorazredne kvalitete, propisanih mehaničkih i kemijskih svojstava, boje, tona vrste i završne obrade po izboru projektanta, a veličine i debljine, propisane projektom. </t>
  </si>
  <si>
    <t>Obračun polaganja opločenja ili zidne obloge prema m2 okomite projekcije obložene površine a oblaganje sokla, po m1 za ugovor prema stvarno izvedenim količinama i jediničnim cijenama.</t>
  </si>
  <si>
    <t>Sav ugrađeni materijal mora odgovarati tehničkim uvjetima za kamenorezačke radove. U cijeni je dobava, doprema, propisno skladištenje i ugradba sveg potrebnog materijala (kamen, vezni materijal) u skladu s važećim propisima i pravilima struke. Kamen granit u klasi kashmir white ili sl.</t>
  </si>
  <si>
    <t>Obveza je izvođača po završenoj montaži odvesti sav preostali materijal, ambalažu i otpad sa zgrade, te investitoru predati završno očišćenu fazu predmetnog rada.</t>
  </si>
  <si>
    <t>BRAVARSKI RADOVI</t>
  </si>
  <si>
    <t>Ponuđač je dužan nuditi kvalitetan i ispravan rad, na temelju shema i troškovnika, pa se neće uzeti u obzir naknadno pozivanje na eventualno nerazumjevanje ili manjkavosti opisa ili nacrta.</t>
  </si>
  <si>
    <t>Davanjem ponude ponuđač usvaja u cijelosti ove uvjete.</t>
  </si>
  <si>
    <t>Svi radovi moraju biti izrađeni u skladu sa zahtjevima važećih standarda i propisa.</t>
  </si>
  <si>
    <t>Također, svi bravarski radovi i čelične konstrukcije moraju se izvesti prema nacrtima, opisu troškovnika i uputama projektanta ili nadzornog inženjera.</t>
  </si>
  <si>
    <t>Vlastita konstruktivna rješenja i posebnost načina ugradnje, opšavne profile i predločeni okov prije ugovaranja ponuđač će usuglasiti sa zahtjevima projektanta.</t>
  </si>
  <si>
    <t>Izvođač je dužan uzeti na gradilištu sve mjere otvora u koje se treba ugraditi bravarija te nakon toga pristupiti izradi iste. Također, prije početka izrade obavezno se moraju uskladiti mjere i količine na objektu s onima u projektima.</t>
  </si>
  <si>
    <t xml:space="preserve">Izvođač treba ponuditi kompletnu cijenu proizvoda, tj. kompletnu izvedbu bravarije, ličenje, ustakljenje te drvene ili druge ispune ako je isto u dotičnoj poziciji traženo. 
</t>
  </si>
  <si>
    <t xml:space="preserve">U tom slučaju izvođač bravarskih radova treba biti u kooperaciji sa izvođačem ličilačkih, stolarskih, staklorezačkih, kamenorezačkih radova i sl., a on je pred investitorom nosilac posla i odgovoran za kvalitet ukupnog rada. Sastavni dio bravarskih radova u tom slučaju su uvjeti staklorezačkih, stolarskih, ličilačkih i drugih radova.
</t>
  </si>
  <si>
    <t>Izvođač radova dužan je dobaviti i montirati te u cijenu ukalkulirati sav potreban okov za besprijekornu upotrebu pojedinog bravarskog elementa bez obzira da li je u pojedinim stavkama sve iskazano.</t>
  </si>
  <si>
    <t>Norme i standardi</t>
  </si>
  <si>
    <t>Sav materijal koji se upotrebljava za izradu bravarskih radova mora odgovarati važećim standardima.</t>
  </si>
  <si>
    <t xml:space="preserve">EN  ISO 10077-2  Izračun krivulja , kondenzacija vlage
EN 1220-2 Legure aluminijskih ekstrudiranih  profila Al – Mg – Si , AW 6060 T
EN 10088  Legure inox profila 
EN 10077-1  Proračun Uw koeficijenta prolaz topline kroz prozor
EN 107 Metode ispitivanja prozora - Mehaničko ispitivanje
EN 179 Građevni okovi - Dijelovi izlaza za nuždu s kvakom ili pritisnom pločom
EN 513 Profili od neomekšanog poli(vinil-klorida) (PVC-U) za proizvodnjuprozora i vrata
EN 514 Profili od neomekšanog poli(vinil-klorida) (PVC-U) za proizvodnju prozora i vrata - Određivanje čvrstoće zavarenih uglova i T-spojeva
EN 673 Ostakljenje - Izračun koefizienta prolaza topline- Ušteda energije
EN 947 Zaokretna i okretna vrata - Određivanje otpornosti na vertikalno opterećenje
EN 948 Zaokretna i okretna vrata - Određivanje otpornosti na statičku torziju
EN 949 Prozori i ovješene fasade, vrata, rebrenice i zasloni - Određivanje otpornosti na udar mekog i teškog tijela                                                                                          ili jednakovrijedno.
</t>
  </si>
  <si>
    <t>EN 1530 Vratna krila - Opća i lokalna ravnost - Razredba dopuštenih odstupanja
ENV 1627 Prozori, vrata, zasloni - Otpornost na provalu - Zahtjevi i razredba
ENV 1628 Prozori, vrata, zasloni - Otpornost na provalu - Metoda ispitivanja za određivanje otpornosti pod statičkim opterećenjem
ENV 1629 Prozori, vrata, zasloni - Otpornost na provalu - Metoda ispitivanja za određivanje otpornosti pod dinamičkim opterećenjem
ENV 1630 Prozori, vrata, zasloni - Otpornost na provalu - Metoda ispitivanja za određivanje otpornosti na provalu priručnim alatom
EN ISO10211-2 Termički mostovi u visokogradnji
EN 12046-2 Sile otvaranja i zatvaranja - Metoda ispitivanja -Vrata
EN 12152 Ovješene fasade -Propusnost zraka, zahtjevi i razredba 
EN 12153 Ovješene fasade -Propusnost zraka, metoda ispitivanja 
EN 12154 Ovješene fasade, Vodonepropusnost 
EN 12155 Ovješene fasade - Vodonepropusnost - Laboratorijsko ispitivanje pod statičkim tlakom            ili jednakovrijedno.</t>
  </si>
  <si>
    <t>EN 12179, EN 13116 Ovješene fasade - Otpornost na opterećenje vjetrom svojstva i metoda ispitivanja
EN 12207,EN 1026 Prozori i vrata - Propusnost zraka 
EN 12208,EN 1027 Prozori i vrata - Vodonepropusnost
EN 12210 Prozori i vrata - Otpornost na opterećenje vjetrom
EN 12211 Prozori i vrata - Otpornost na opterećenje vjetrom - Metoda ispitivanja
ENV 13050 Ovješene fasade - Vodonepropusnost - Laboratorijsko ispitivanje s promjenjivim tlakom zraka i prskanjem vodom
EN 13051 Ovješene fasade - Vodonepropusnost - Ispitivanje na terenu
EN 13116 Ovješene fasade - Otpornost na opterećenje vjetrom 
EN ISO 6946 Prolaz topline kroz konstrukciju-Metoda proračuna
EN 13830 Ovješene fasade , norme za proizvod        ili jednakovrijedno.</t>
  </si>
  <si>
    <t>Površinska obrada</t>
  </si>
  <si>
    <t>Antikorozivna zaštita čeličnih dijelova mora biti u skladu sa važećim propisima i standardima. Kompletna površinska obrada svih materijala mora biti u skladu sa važećim propisima i uputama proizvođača primjenjenog materijala (sredstva), a prema zahtjevu projektanta.</t>
  </si>
  <si>
    <t>Sva bravarija mora prije otpreme na gradilište biti pjeskarena i ličena prvim temeljnim slojem 2x  ili pocinčana. 
Sva vanjska bravarija mora biti brtvena protiv prodora kiše i prašine.</t>
  </si>
  <si>
    <t>Izrada</t>
  </si>
  <si>
    <t>Izvoditelj je obavezan po sklapanju ugovora a prije početka proizvodnje, dostaviti izvedbene nacrte i detalje i da zajedno s projektantom i investitorom izvrši pregled istih i njihovo usklađivanje sa ostalim građevinskim i građevinsko-obrtničkim i instalaterskim radovima.</t>
  </si>
  <si>
    <t>Svi definitivno izrađeni izvedbeni nacrti i detalji, predočeni uzorci okova odnosno predočeni prospekti tipiziranih elemenata moraju biti potpisani od strane projektanta i investitora.</t>
  </si>
  <si>
    <t>Građevinska bravarija izvodi se od standardnih čeličnih vučenih cijevi i L profila kao i ČN profila formiranih prema tvorničkim detaljima, te ČN limova d = 0,7- 4 mm.</t>
  </si>
  <si>
    <t xml:space="preserve">Građevinska bravarija izvodi se i od aluminijskih vučenih profila formiranih prema tvorničkim detaljima koji omogućuju izradu elemenata sa ili bez prekinutog toplinskog mosta, kao i al. limova d = 0,7- 3 mm. Željezni dijelovi spajaju se varenjem. </t>
  </si>
  <si>
    <t>Kod spajanja vijcima svaki sastav mora biti tako konstruktivno riješen da na vanjskim površinama nema vidljivih vijaka. Kod prozorskih i sl. profila specijalni umeci od tvrdog PVC materijala moraju osigurati  kvalitetu i čisti sastav dvaju profila.</t>
  </si>
  <si>
    <t>Vanjska bravarija izvodi se sa prekinutim toplinskim mostom, a unutarnja bez prekinutog toplinskog mosta.</t>
  </si>
  <si>
    <t>Svi tehnički i fizikalni zahtjevi trebaju biti ispunjeni prema propisima ili prema posebnim traženjima projektanta. Konstrukcija mora biti dimenzionirana tako da sigurno prihvaća opterećenja  funkcije elemenata. 
Sve nosive dijelove statički provjeriti.</t>
  </si>
  <si>
    <t>Sav okov treba biti kvalitetne izvedbe i sa detaljima bravarije predočen nadzornom inženjeru i projektantu na odobrenje. Ukoliko izvoditelj nije u mogućnosti ugraditi okov naveden u opisu stavaka, treba ponuditi drugi iste kvalitete, o čemu će se pismeno usaglasiti projektant. Bez pismenog suglasja projektanta nije moguće započeti s proizvodnjom. Vratna krila šira od 100 cm ili viša od 200 cm ovješena su na tri petlje.</t>
  </si>
  <si>
    <t>Okov je sadržan u jediničnoj cijeni. 
Okov na protupožarnim vratima mora biti vatrootporan.</t>
  </si>
  <si>
    <t>Ugradba</t>
  </si>
  <si>
    <t>Svi bravarski elementi ugrađuju se varenjem na prethodno ostavljena sidra odnosno pomoću vijaka ili  posredstvom plastićnih ili metalnih čepova, što će u pojedinom detalju biti određeno.</t>
  </si>
  <si>
    <t>Sve reške između metala i zida moraju biti brtvljene ili kitane.</t>
  </si>
  <si>
    <t>Kod suhog postupka bravarija se ugrađuje na slijepi okvir koji je kod aluminijske, mesing, inox bravarije u načelu od pocinčanih ČN profila i ulazi u cijenu stavke.</t>
  </si>
  <si>
    <t>Zaštita</t>
  </si>
  <si>
    <t>Čelična bravarija štiti se cinčanjem i termolakiranjem ( u tvornici ), antikorozivnim bojama.</t>
  </si>
  <si>
    <t>Atesti</t>
  </si>
  <si>
    <t>Za sve radove predviđene troškovnikom izvoditelj je dužan pribaviti ateste od odgovarajućih instituta, za kvalitetu materijala, površinske obrade kao i antikorozivne zaštite.</t>
  </si>
  <si>
    <t>- sav materijal, dobavu, izradu i dopremu alata, mehanizaciju i uskladištenje</t>
  </si>
  <si>
    <t>- slijepe okvire potrebne za montažu elemenata</t>
  </si>
  <si>
    <t>- troškove atesta.</t>
  </si>
  <si>
    <t>Prije izvedbe radova izvoditelj je dužan izraditi i projektantu predočiti detalje izvedbe i radioničke nacrte kao i materijale za izvedbu. Tek nakon izbora i odobrenja projektanta može se otpočeti rad u odabranoj kvaliteti.</t>
  </si>
  <si>
    <t>Prilikom izvođenja radova mora se izvoditelj striktno pridržavati i od strane projektanta prihvaćenih materijala i detalja.</t>
  </si>
  <si>
    <t>Za svu stolariju vrijedi da u jediničnoj cijeni treba obuhvatiti:</t>
  </si>
  <si>
    <t xml:space="preserve"> - sav potrebna rad (osnovni i pomoćni) na izvedbi radova do potpune gotovosti i funkcionalnosti istih;</t>
  </si>
  <si>
    <t xml:space="preserve"> - sve transporte i prijenose do i na gradilištu sve do mjesta ugradbe;</t>
  </si>
  <si>
    <t xml:space="preserve"> - sva potrebna uskladištenja i zaštite, sve potrebne zaštitne konstrukcije i skele, kao i sve drugo predviđeno mjerama zaštite na radu i pravilima struke;</t>
  </si>
  <si>
    <t xml:space="preserve"> - ugradbu stolarije;</t>
  </si>
  <si>
    <t xml:space="preserve"> - završnu obradu;</t>
  </si>
  <si>
    <t xml:space="preserve"> - svo ostakljenje u kvaliteti i kvantiteti po opisu;</t>
  </si>
  <si>
    <t xml:space="preserve"> - sva brtvljenje i kitanje reški i dilatacija između pojedinih elemenata same stavke i između stavke i susjednih ploha;</t>
  </si>
  <si>
    <t xml:space="preserve"> - slijepe dovratnike/doprozornike za ugradbu;</t>
  </si>
  <si>
    <t xml:space="preserve"> - završno obrađene finalne dovratnike;</t>
  </si>
  <si>
    <t xml:space="preserve"> - sve pokrovne, kutne i kitne letvice i profile;</t>
  </si>
  <si>
    <t xml:space="preserve"> - okvire za ugradbu, sva sidra i sidrene detalje i profile;</t>
  </si>
  <si>
    <t xml:space="preserve"> - drvene čepove za pokrivanje glava svih upuštenih vijaka;</t>
  </si>
  <si>
    <t xml:space="preserve"> - sav okov po izboru projektanta uključivo brave i ključeve, ručke ili prečke te odbojnike ili zaustavljače vratnih krila;</t>
  </si>
  <si>
    <t xml:space="preserve"> - ugrađene podne odbojnike za sva vratna krila;</t>
  </si>
  <si>
    <t xml:space="preserve"> - bušenje rupa u zidovima od opeke ili betona, dobavu i ugradbu pl. tipla za sidrene vijke kao i ugradbu vijaka, po potrebi zapunjavanje rupa za sidra ili oštećenja od ugradbe cem. mortom 1:1;</t>
  </si>
  <si>
    <t xml:space="preserve"> - završnu obradu vidljivih ploha po opisu iz troškovnika;</t>
  </si>
  <si>
    <t xml:space="preserve"> - sve troškove ispitivanja do dobivanja certifikata, uključivo sve potrebne materijale, uzorke i radnje vezane uz isto.</t>
  </si>
  <si>
    <t>Prije izvedbe mjere svih stavki treba obvezno kontrolirati na licu mjesta.</t>
  </si>
  <si>
    <t>unutarnja stolarija</t>
  </si>
  <si>
    <t>Dimenzije vratnih krila moraju odgovarati odredbama HRN-a D.E1.020 ili jednakovrijedna _____________________. Materijal za izradu stolarije mora odgovarati odredbama HRN-a D.E1.010. ili jednakovrijedna ______________</t>
  </si>
  <si>
    <t xml:space="preserve">Sva unutarnja stolarija ugrađuje se u suhoj ugradbi. Izrada, doprema i ugradba dovratnika za suhu ugradbu mora biti uključena u jediničnu cijenu stavke. U cijeni treba uključiti i dobavu i montažu te okivanje i pripasivanje finalnih dovratnika i krila, kao i pripasivanje kutnih i pokrovnih letvica, uključivo spajanje elemenata fasadnih stijena u cjelinu i pokrivanje spojeva odgovarajućim letvicama ili profilima, gdje su potrebne bez obzira ako nisu navedeni opisom stavke troškovnika.
</t>
  </si>
  <si>
    <t>Vratno krilo izvodi se od puno ili ostakljeno po opisu, s ili bez nadsvjetla.</t>
  </si>
  <si>
    <t>Sva vrata izvesti sa nalijepljenom brtvenom trakom po cijelom opsegu vratnog krila (zaštita od buke udara).</t>
  </si>
  <si>
    <t>Okov prvoklasni, brava cilindar (u sistemu centralni ključ), kvake, ukrasni štitovi ili rozete, sa elementima i priborom za pričvršćenje, sve po odabiru projektanta.</t>
  </si>
  <si>
    <t>Vrata trebaju zadovoljiti sljedeće zahtjeve po pitanje zaštite od buke:</t>
  </si>
  <si>
    <t xml:space="preserve"> - vrata prostora pema hodniku - Rw. min = 36 dB (u ugrađenom stanju Rw= 33 dB)</t>
  </si>
  <si>
    <t xml:space="preserve"> - vrata sanitarija i pomoćnih prostora - Rw. min = 25 dB</t>
  </si>
  <si>
    <t xml:space="preserve"> - vrata svih ostalih prostora - Rw. min = 30 dB</t>
  </si>
  <si>
    <t>Izolacijsku vrijednost ugrađenih vrata i prozora treba dokazati laboratorijskim ispitivanjima, a kategorizaciju provesti sa stručnom službom investitora, odnosno dokazati certifikatima proizvođača ugrađenih vrata i prozora (dokazima o laboratorijskim ispitivanjima s zadovoljavajućim postignutim rezultatima).</t>
  </si>
  <si>
    <t>Prije početka radova potrebno je proučiti projekt i sheme stolarije, te sve mjere obavezno kontrolirati na mjestu ugradnje. Izvođač je dužan izraditi izvedbene i radioničke nacrte i ishoditi odobrenje projektanta, a uz to riješiti sve eventualne razlike i nejasnoće.</t>
  </si>
  <si>
    <t>Građevinski otvor za vanjska i unutarnja vrata iskazan je od gotovog poda do stropa / grede.</t>
  </si>
  <si>
    <t xml:space="preserve">U cijeni stavke je: izrada, doprema i ugradba, pragovi, funkcionalni i vanjski okov (standardni klase “A”), ventilacijske rešetke, podni zaustavljači, te podni odbojnici (ukoliko nije posebno istaknuto). Prihvatnici i kvake aluminijski, u osnovnom tonu, model po izboru projektanta. 
</t>
  </si>
  <si>
    <t>Ugradba suha.</t>
  </si>
  <si>
    <t>Obveza je izvođača po završenoj ugradnji odvesti sav preostali materijal, ambalažu i otpad sa zgrade, te investitoru predati završno očišćenu fazu predmetnog rada, pripremljenu za propisanu završnu površinsku obradu.</t>
  </si>
  <si>
    <t>Sve izvesti u skladu s važećim tehničkim propisima i pravilima struke.</t>
  </si>
  <si>
    <t>Materijal za izvedbu soboslikarskih radova treba biti prvorazredan. Na oličenim površinama ne smiju se poznati tragovi četke ili valjka, ne smije biti mrlja, a ton boje treba biti ujednačen.</t>
  </si>
  <si>
    <t xml:space="preserve">Ukoliko na zidovima i ostalim površinama koje se boje ima nekih značajnih pogrešaka, koje bi kvarile kvalitetu nakon izvršenog soboslikarskog rada, dužan je soboslikar upozoriti na te pogreške rukovoditelja građevinskih radova, da se ovo odstrani prije bojenja.
</t>
  </si>
  <si>
    <t xml:space="preserve">Investitor ima pravo na kontrolu kvalitete materijala kojim se radovi izvode. Ustanovi li da taj materijal ne odgovara propisanoj kvaliteti izvođač radova dužan je odstraniti lošu izvedbu i na vlastiti trošak izvesti radove sa kvalitetnim materijalom.
</t>
  </si>
  <si>
    <t>O ispravnosti izvedenih površina mjerodavna je izjava nadzornog inženjera.</t>
  </si>
  <si>
    <t>Sve podloge moraju biti očišćene od prašine i ostalih prljavština. Bojiti je dozvoljeno samo suhu i pripremljenu podlogu.</t>
  </si>
  <si>
    <t>Osnovni premazi moraju se tako odabrati da su podesni za slijedeće premaze koji se predviđaju.</t>
  </si>
  <si>
    <t>Probni premazi moraju se po želji investitora izvesti za sve premaze.</t>
  </si>
  <si>
    <t xml:space="preserve">U jediničnoj cijeni pojedinih stavaka obračunata je i upotreba svih skela bez obzira na visinu i drugih pomagala kod rada. </t>
  </si>
  <si>
    <t xml:space="preserve">Zidove i stropove treba  bojati, kad su potpuno suhi, a prije bojanja treba zakrpati sve eventualne rupe, pukotine ili krhotine, a podlogu pripremiti prema tehnologiji proizvođača boja i lakova.
</t>
  </si>
  <si>
    <t>Dok radovi traju, izvođač je dužan zaštititi od oštećenja ili prljanja sve ostale građevinske dijelove i opremu (podove, stakla, vrata I sl.).</t>
  </si>
  <si>
    <t>U jediničnoj cijeni kod bojenja i ličenja na novom zidu i stropu uključeno je prema uputama prizvođača boje :</t>
  </si>
  <si>
    <t>Priprema podloge:</t>
  </si>
  <si>
    <t>Čišćenje površine od prašine i eventualno potrebni popravci na podlozi.</t>
  </si>
  <si>
    <t>Impregnacija:</t>
  </si>
  <si>
    <t>A/ Impregnacija za vapnene i produžne žbuke -</t>
  </si>
  <si>
    <t>B/ Impregnacija za gipskartonske ploče, gipsvapnene žbuke, beton i porobetonski blokovi</t>
  </si>
  <si>
    <t>Međusloj:</t>
  </si>
  <si>
    <t>- Gipskartonske ploče i produžna žbuka koju treba  zagladiti - impregniranu podlogu zagladiti KITOM u dva sloja</t>
  </si>
  <si>
    <t>Završno ličenje bojom:</t>
  </si>
  <si>
    <t>u dva sloja ili tri sloja, ovisno o boji i pokrivanju.</t>
  </si>
  <si>
    <t>Ličenje drvenih površina:</t>
  </si>
  <si>
    <t>Impregnacija površine fungicidnom impregnacijom bezbojnom</t>
  </si>
  <si>
    <t xml:space="preserve">Zaglađivanje površina, saniranje rešaka na spojevima i popravak neravnina kitom za lopatice </t>
  </si>
  <si>
    <t>Predličenje temeljom bijelim za vanjsku stolariju u dva sloja ili za unutarnju u jednom sloju, odnosno predličenje u drugoj boji prema odabiru projektanta.</t>
  </si>
  <si>
    <t>Završno ličenje u dva sloja.</t>
  </si>
  <si>
    <t>Ličenje metalnih površina:</t>
  </si>
  <si>
    <t>Sve površine koje se liče moraju biti očišćene od rđe i masnoće. Sve čelične konstrukcije i bravarske stavke dolaze na gradilište već zaštićene dvostrukim antikorozivnim premazom, što je uključeno u navedenim radovima, te se u ličilačkim radovima predviđa samo završno ličenje u dva sloja, po potrebi razjeđenom razređivačem .</t>
  </si>
  <si>
    <t xml:space="preserve">Kod ličenja postojećih konstrukcija treba skinuti hrđu i stari nalič  četkanjem, pjeskarenjem premazom, četkati i oprati podlogu, dva puta zaštititi temeljnim premazom i završno ličiti dva puta ako nije drugačije stavkom predviđeno.
</t>
  </si>
  <si>
    <t>Obračun se vrši po normama za soboslikarske i ličilačke radove, osnovna jedinica je m2.</t>
  </si>
  <si>
    <t>- sav materijal, dobavu i dopremu alata, mehanizaciju i uskladištenje</t>
  </si>
  <si>
    <t xml:space="preserve">- sve horizontalne i vertikalne transporte </t>
  </si>
  <si>
    <t>- svu potrebnu radnu skelu</t>
  </si>
  <si>
    <t>-  troškove zaštite na radu,</t>
  </si>
  <si>
    <t xml:space="preserve">- zaštitu okolnih konstrukcija od prljanja. </t>
  </si>
  <si>
    <t>U cijeni stavke je dobava materijala, doprema na mjesto ugradbe, zaštita poda i svih dodirnih elemenata koji se ne obrađuju, te ugradba – obrada površina, uključivo sav  materijal i pribor kao i Nabava i ugradnja uzoraka po traženju projektanta. Kod nanošenja boje na armiranobetonske stropove u cijenu uračunati brušenje i uklanjanje neravnina na spojevima oplate, te obavezno odmašćivanje betona prije gletanja.</t>
  </si>
  <si>
    <t xml:space="preserve">Kod skladištenja materijala i nanošenja slojeva potrebno se u svemu pridržavati uputa proizvođača, te provoditi sve mjere zaštite na radu.  </t>
  </si>
  <si>
    <t xml:space="preserve">Nanesene uzorke boje obavezno dati projektantu na uvid i odobrenje. </t>
  </si>
  <si>
    <t>Obaveza izvođača je po završenoj ugradnji odvesti sav preostali materijal, ambalažu i otpad sa zgrade, te investitoru predati završno očišćenu fazu predmetnog rada.</t>
  </si>
  <si>
    <t>Nabava i ugradnja u skladu s važećim tehničkim propisima i pravilima struke.</t>
  </si>
  <si>
    <t>Opći i posebni uvjeti sastavni dio su ovog troškovnika. Sve navedeno u općim uvjetima što utječe na ukupnu cijenu obavezno ukalkulirati u jediničnu cijenu svake pojedine stavke troškovnika.</t>
  </si>
  <si>
    <t>U cijeni pojedine stavke armirano-betonskih radova obuhvaćeno:</t>
  </si>
  <si>
    <t>- Nabava i dobava betona, ugradba u konstrukciju sa svim vibriranjima i njegovanjima.</t>
  </si>
  <si>
    <t>-Sva potrebna oplata (predviđena je glatka s bandažiranim spojevima), postava, skidanje sa svim potrebnim podupiranjima, transport i sav potrebni spojni pribor. Sva oplata također je u cijeni stavaka.</t>
  </si>
  <si>
    <t>-Svi potrebni popravci betoniranih elemenata nakon skidanja oplate kao i zapunjavanje otvora nastalih od elemenata oplate (vezači razupore, distanceri i td.) te uređenje betona na spojevima oplate.</t>
  </si>
  <si>
    <t xml:space="preserve">Radovi vezani za izvedbu priključaka instalacija: kanalizacije, vodovoda, elektrike, telefona, plina i svih ostalih priključaka nisu predmet obrade ovog troškovnika. Osim ako to nije eksplicite drugačije navedeno.
</t>
  </si>
  <si>
    <t xml:space="preserve">Prije početka betoniranja svih zidova potrebno je u oplati postaviti šablone za otvore vrata prozora i slično, ugradbe dovoda i odvoda V+K, te raznih instalacija i ventilacija-mjesto ugradbe prema planu oplate i detalju projektanta.
</t>
  </si>
  <si>
    <t xml:space="preserve">Prije početka betoniranja svih ploča potrebno je u oplati postaviti šablone za otvore raznih veličina radi kasnijeg postavljanja dovoda i odvoda V + K, ventilacije  i drugo - mjesto ugradbe prema planu oplate i detalju projektanta.
</t>
  </si>
  <si>
    <t xml:space="preserve">Prije izvedbe proučiti planove oplate i detalje radi ostavljanja potrebnih čeličnih trnova i pločica koje se vare za rubnu armaturu veličine15 x 15cm (obuhvaćeno u raznim zidarskim radovima)  na svim mjestima gdje je to potrebno, osobito na rubovima ploča, te zidovima.
</t>
  </si>
  <si>
    <t xml:space="preserve">Sve troškove oko izrade projekta betona i svih njegovih sastavnih dijelova snosi izvoditelj radova. Sve troškove oko redovitog ili izvanrednog ispitivanja kvalitete betona snosi izvoditelj radova. Tehnologiju izvedbe, te eventualno prekida, izvesti isključivo po uputama konstruktera. Obrada gornjih površina treba biti ravno zaribana, osim gdje se u stavci traži drugačija obrada. Sve visine pri izradi oplate određivati u skladu s geometrijom kompletnog sustava oplate, a nakon betoniranja kontrolirati instrumentom. Armirano-betonski elementi moraju imati potpuno ravne i glatke površine i izvode se u pravilu u glatkoj drvenoj ili limenoj oplati. Prilikom betoniranja naročito treba paziti da armatura ostane u položaju predviđenom statičkim proračunom i nacrtom. U jediničnim cijenama betonskih i arm.-betonskih konstrukcija sadržani su svi pripremni radovi, skele, zaštita betona od niskih i visokih temperatura, te ispitivanje uzoraka. Obračun radova za betonske i arm.-betonske konstrukcije izvoditi prema važećim propisima i prosječnim normama u građevinarstvu. U cijenu uključiti i  sve potrebne radove i materijale  na pozicijama spojeva novo/staro, odnosno s postojećom konstrukcijom.
</t>
  </si>
  <si>
    <t>Sve radove izvesti sukladno uvjetima i napomenama iz projekta konstrukcije.</t>
  </si>
  <si>
    <t>NAPOMENA: Općim uvjetima su uključena sva ažuriranja normi istih sadržaja.</t>
  </si>
  <si>
    <t>SVEUKUPNO (A, B,B1):</t>
  </si>
  <si>
    <t>E</t>
  </si>
  <si>
    <t>E.1. DEMONTAŽA I PRIPREMNI RADOVI</t>
  </si>
  <si>
    <t>E.1. DEMONTAŽA I PRIPREMNI RADOVI  UKUPNO</t>
  </si>
  <si>
    <t>E.2. NAPOJNI KABELI</t>
  </si>
  <si>
    <t>E.2. NAPOJNI KABELI UKUPNO</t>
  </si>
  <si>
    <t>E.3. RAZDJELNI ORMARI</t>
  </si>
  <si>
    <t>E.3. RAZDJELNI ORMARI UKUPNO UKUPNO</t>
  </si>
  <si>
    <t xml:space="preserve">E.4. INSTALACIJA RASVJETE </t>
  </si>
  <si>
    <t>E.4. INSTALACIJA RASVJETE UKUPNO</t>
  </si>
  <si>
    <t>E.5. ENERGETSKE UTIČNICE I PRIKLJUČCI TE PRIPADAJUĆI KABELI</t>
  </si>
  <si>
    <t>E.5. ENERGETSKE UTIČNICE I PRIKLJUČCI I PRIPADAJUĆI KABELI PRIKLJUČAKA  UKUPNO</t>
  </si>
  <si>
    <t>E.6. TELEFONSKA INSTALACIJA</t>
  </si>
  <si>
    <t>E.6. TELEFONSKA INSTALACIJA  UKUPNO</t>
  </si>
  <si>
    <t>Zamjena dotrajalih drvenih grednika po potrebi. Potrebno je utvrditi stanje drvene građe ugrađene u međukatne konstrukcije koje se predviđaju pojačavati sa AB tlačnom pločom - predviđeno 50m' grednika 20/30cm. 
Napomena: stvarna količina utvrđuje se nakon pregleda nadzornog inženjera i projektanta konstrukcije.  
Cijenom treba obuhvatiti kompletan rad, materijal i pribor.</t>
  </si>
  <si>
    <t>Dobava, montaža i spajanje viseća svjetiljka kao RUST-V 1xE27, rustikalne baze i ovjesa iz mesinga završne obrade old patina, sjenilo mlječno staklo promjera 300mm , u zaštiti IP44</t>
  </si>
  <si>
    <t xml:space="preserve">Dobava, montaža i spajanje stropna svjetiljka kao SAMOBOR 1xE27, promjera 300mm , materijal mesing, završne obrade patinirano, difuzor - staklo opal satinirano , S1
</t>
  </si>
  <si>
    <t xml:space="preserve">Dobava, montaža i spajanje stropna(zid) svjetiljka kao SAMOBOR 1xE27, promjera 300mm , materijal mesing, završne obrade patinirano, difuzor - staklo opal satinirano , S2
</t>
  </si>
  <si>
    <t xml:space="preserve">Dobava, montaža i spajanje nadgradna vodotjesna kao svjetiljka DEVO PRO II 38W, IP66
</t>
  </si>
  <si>
    <r>
      <rPr>
        <b/>
        <sz val="10"/>
        <color rgb="FFFF0000"/>
        <rFont val="Arial Narrow"/>
        <family val="2"/>
      </rPr>
      <t xml:space="preserve">NEPRIHVATLJIVI </t>
    </r>
    <r>
      <rPr>
        <b/>
        <sz val="10"/>
        <rFont val="Arial Narrow"/>
        <family val="2"/>
      </rPr>
      <t xml:space="preserve">troškovi označeni </t>
    </r>
    <r>
      <rPr>
        <b/>
        <sz val="10"/>
        <color rgb="FFFF0000"/>
        <rFont val="Arial Narrow"/>
        <family val="2"/>
      </rPr>
      <t xml:space="preserve">CRVENOM </t>
    </r>
    <r>
      <rPr>
        <b/>
        <sz val="10"/>
        <rFont val="Arial Narrow"/>
        <family val="2"/>
      </rPr>
      <t>bojom</t>
    </r>
  </si>
  <si>
    <t>Uklanjanje i deponiranje šute unutar dva sloja dašćane oplate. Pretpostavljena visina šute iznosi 15-20 cm. Uklonjenu šutu deponirati na odgovorajući deponij za građevinski materijal do 20 km od gradilišta. Obračun po m3. U stavku ulazi uklanjanje, utovar, prijevoz i deponiranje. U stavku uključiti sve potrebne radove, materijale i opremu za izvedbu do potpune gotovosti.</t>
  </si>
  <si>
    <t>Skidanje podne obloge i dašćane oplate na podu potkrovlja i slojeva ravnog krova dvorišnog dijela. Pretpostavljena debljina slojeva iznosi 5cm obloga a 10 cm cementna glazura, 1x daščana oplata 2,4 cm. Uklonjene slojeve deponirati na odgovarajuću deponiju za građevinski materijal do 20km od gradilišta. Obračun po m2. U stavku ulazi uklanjanje, utovar, prijevoz i deponiranje. U stavku uključiti sve potrebne materijale, rad i opremu za izvedbu do potpune gotovosti. U stavku uključeno uklanjanje valovitog lima na ravnom krovu između osi 7-10 i A i C te ostalog materijala koji služi kao privremena sanacija.</t>
  </si>
  <si>
    <t>- strana Trg</t>
  </si>
  <si>
    <t>- strana Pod zidom</t>
  </si>
  <si>
    <t>22a</t>
  </si>
  <si>
    <t xml:space="preserve">Dobava, doprema materijala i izvedba vodoodbojne, paropropusne hidroizolacije, kao izolacije  kosog krova. Postava ispod završnog pokrova krova. Pričvršćuje se na daščanu oplatu ili OSB ploču. 
Cijenom treba obuhvatiti kompletan rad, materijal i pribor. </t>
  </si>
  <si>
    <t>- valoviti lim između osi 7-10 i A-C</t>
  </si>
  <si>
    <r>
      <t xml:space="preserve">Dobava, doprema potrebnog materijala i izvedba </t>
    </r>
    <r>
      <rPr>
        <b/>
        <sz val="10"/>
        <rFont val="Arial Narrow"/>
        <family val="2"/>
      </rPr>
      <t>podnog</t>
    </r>
    <r>
      <rPr>
        <sz val="10"/>
        <rFont val="Arial Narrow"/>
        <family val="2"/>
      </rPr>
      <t xml:space="preserve"> </t>
    </r>
    <r>
      <rPr>
        <b/>
        <sz val="10"/>
        <rFont val="Arial Narrow"/>
        <family val="2"/>
      </rPr>
      <t>opločenja</t>
    </r>
    <r>
      <rPr>
        <sz val="10"/>
        <rFont val="Arial Narrow"/>
        <family val="2"/>
      </rPr>
      <t xml:space="preserve"> u potkrovlju. Obloga moraju biti protuklizne, otporne na habanje te pogodne za često pranje i lagano održavanje, dimenzije, tip i marka po izboru investitora. Obloga se postavlja na suhi estrih. Cijenom treba obuhvatiti kompletan rad.</t>
    </r>
  </si>
  <si>
    <r>
      <t xml:space="preserve">Dobava, doprema potrebnog materijala i postavljanje </t>
    </r>
    <r>
      <rPr>
        <b/>
        <sz val="10"/>
        <rFont val="Arial Narrow"/>
        <family val="2"/>
      </rPr>
      <t>klasičnog parketa</t>
    </r>
    <r>
      <rPr>
        <sz val="10"/>
        <rFont val="Arial Narrow"/>
        <family val="2"/>
      </rPr>
      <t xml:space="preserve"> na pripremljenu podlogu, te brušnje i lakiranje. U cijenu je uključen rad i materijal, a parket u režiji investitora po izboru investitora. Obloga se postavlja na suhi estrih. Cijenom treba obuhvatiti kompletan rad.</t>
    </r>
  </si>
  <si>
    <t xml:space="preserve">Detaljan pregled dokumentacije i/ili deponije na kojoj su sačuvani elementi tornjića kako bi se odredio način i obim rekonstrukcije koji uključuje izradu novog tornjića u svemu prema postojećoj. Odluku o obimu rekonstrukcije odrediti u suglasnosti sa predstavnikom GZZZSKP-a i nadzornim inžinjerom.  </t>
  </si>
  <si>
    <t xml:space="preserve">Detaljan pregled sve dostupne tehničke dokumentacije; arhivskih fotografija, zračnih snimaka, 3D modela i nacrta svih dekorativno ljevanih elemenata arhitektonske plastike od strane ovlaštenog restauratora te u dogovoru sa nadležnim predstavnikom GZZZSKP-a. </t>
  </si>
  <si>
    <t xml:space="preserve">Detaljan pregled dokumentacije i/ili deponije na kojoj su sačuvani stolarski elementi prozora kako bi se odredio način i obim rekonstrukcije koji uključuje izradu nove stolarije u svemu prema postojećoj. Odluku o obimu rekonstrukcije odrediti u suglasnosti sa predstavnikom GZZZSKP-a i nadzornim inžinjerom. </t>
  </si>
  <si>
    <r>
      <t xml:space="preserve">Dobava, prijenos i montaža kanalizacijskih cijevi PVC (ili PP) za </t>
    </r>
    <r>
      <rPr>
        <b/>
        <sz val="10"/>
        <rFont val="Arial Narrow"/>
        <family val="2"/>
      </rPr>
      <t>fekalnu</t>
    </r>
    <r>
      <rPr>
        <sz val="10"/>
        <rFont val="Arial Narrow"/>
        <family val="2"/>
      </rPr>
      <t xml:space="preserve">  odvodnju sa spojem na naglavak (kolčak) zajedno s fazonskim komadima, te potrebnim spojnim, montažnim i brtvenim materijalom. Brtvljenje cijevi izvesti pomoću gumenih brtvi. Obračun po m' ugrađenog cjevovoda zajedno s fazonskim komadima te potrebnim spojnim, montažnim i brtvenim materijalom. Sva pričvršćenja i zavješenja su uključena u cijenu. Štemanje (po potrebi) šliceva je također uključeno u cijenu. Minimalna kvaliteta cijevi DIN 19560, tip za kućnu kanalizaciju.</t>
    </r>
  </si>
  <si>
    <t>Dobava i ugradnja kontrolnog vodomjernog ormarića na svakoj grani vodovoda u podrumu, te dimenzijski s jednim vodomjerom po svakom krilu zgrade. 
Ormariće izvesti vertikalno podžbukno sa metalnim vratima s ključem.
Svaki ormarić opremljen sa:       
-premosnicom od pocinčane cijevi (l=190mm) , (5)
- kuglastim ventilom 1¼" (KOVINA), (3)
- kuglastim ventilom 1¼"sa ispustom (KOVINA), (7)
- dugim MS niplovima 1¼", (1) i (2)
- teleskopskom MS spojnicom 1¼", (6)
- dugom MS spojnicom 1¼", (4)
- gumenim čepom, staklom, KO-10 bravicom s ključem, te natpisnim pločicama.</t>
  </si>
  <si>
    <t xml:space="preserve">Dobava, doprema, postava , skidanje i odvoz zaštite stambenih prostorija, podova prije izvedbe radova. Zaštita podova daskama, stiroporom i starim "krpama" ili folijama. U stavku uključiti sve potrebne materijale, rad i opremu za izvedbu do potpune gotovosti. Odnosi se na sve radove sanacije.
</t>
  </si>
  <si>
    <t>Pažljivo ručno skidanje postojećih crijepova u svrhu izvedbe ojačanja zgrade. Postava novih obrađena u Krovopokrivačkim radovima.
Cijenom treba obuhvatiti kompletan rad, materijal i pribor.</t>
  </si>
  <si>
    <t>Pažljivo ručno skidanje postojećih vlaknocementnih krovnih ploča u svrhu izvedbe ojačanja zgrade. Postava novih obrađena u Krovopokrivačkim radovima.
Cijenom treba obuhvatiti kompletan rad, materijal i pribor.</t>
  </si>
  <si>
    <t>22b</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</si>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</sst>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4" formatCode="_-* #,##0.00\ &quot;kn&quot;_-;\-* #,##0.00\ &quot;kn&quot;_-;_-* &quot;-&quot;??\ &quot;kn&quot;_-;_-@_-"/>
    <numFmt numFmtId="164" formatCode="_(* #,##0.00_);_(* \(#,##0.00\);_(* &quot;-&quot;??_);_(@_)"/>
    <numFmt numFmtId="165" formatCode="#,##0.00\ &quot;kn&quot;"/>
    <numFmt numFmtId="166" formatCode="_-* #,##0.00\ _k_n_-;\-* #,##0.00\ _k_n_-;_-* &quot;-&quot;??\ _k_n_-;_-@_-"/>
    <numFmt numFmtId="167" formatCode="#,##0.00_ ;[Red]\-#,##0.00\ "/>
    <numFmt numFmtId="168" formatCode="#,##0.00_ ;\-#,##0.00\ "/>
    <numFmt numFmtId="169" formatCode="#,##0.0"/>
    <numFmt numFmtId="170" formatCode="_-* #,##0.00\ &quot;kn&quot;_-;\-* #,##0.00\ &quot;kn&quot;_-;_-* &quot;-&quot;??\ &quot;kn&quot;_-;_-@"/>
    <numFmt numFmtId="171" formatCode="_-* #,##0.00\ _k_n_-;\-* #,##0.00\ _k_n_-;_-* \-??\ _k_n_-;_-@_-"/>
    <numFmt numFmtId="172" formatCode="#,##0.00&quot; &quot;;&quot; (&quot;#,##0.00&quot;)&quot;;&quot; -&quot;#&quot; &quot;;@&quot; &quot;"/>
    <numFmt numFmtId="173" formatCode="[$-41A]General"/>
    <numFmt numFmtId="174" formatCode="#,##0.00\ _k_n"/>
    <numFmt numFmtId="175" formatCode="_-* #,##0.00\ [$€-1]_-;\-* #,##0.00\ [$€-1]_-;_-* &quot;-&quot;??\ [$€-1]_-;_-@_-"/>
    <numFmt numFmtId="176" formatCode="#,##0.00\ &quot;$&quot;"/>
    <numFmt numFmtId="177" formatCode="_(&quot;$&quot;* #,##0.00_);_(&quot;$&quot;* \(#,##0.00\);_(&quot;$&quot;* &quot;-&quot;??_);_(@_)"/>
  </numFmts>
  <fonts count="85">
    <font>
      <sz val="10"/>
      <name val="Arial"/>
      <charset val="238"/>
    </font>
    <font>
      <sz val="11"/>
      <color theme="1"/>
      <name val="Calibri"/>
      <family val="2"/>
      <scheme val="minor"/>
    </font>
    <font>
      <sz val="11"/>
      <color theme="1"/>
      <name val="Calibri"/>
      <family val="2"/>
      <scheme val="minor"/>
    </font>
    <font>
      <sz val="10"/>
      <name val="Arial"/>
      <family val="2"/>
      <charset val="238"/>
    </font>
    <font>
      <vertAlign val="superscript"/>
      <sz val="10"/>
      <name val="Arial"/>
      <family val="2"/>
      <charset val="238"/>
    </font>
    <font>
      <b/>
      <sz val="10"/>
      <name val="Arial"/>
      <family val="2"/>
      <charset val="238"/>
    </font>
    <font>
      <sz val="10"/>
      <name val="Helv"/>
    </font>
    <font>
      <sz val="10"/>
      <name val="Arial"/>
      <family val="2"/>
    </font>
    <font>
      <sz val="11"/>
      <color theme="1"/>
      <name val="Arial"/>
      <family val="2"/>
      <charset val="238"/>
    </font>
    <font>
      <sz val="10"/>
      <color theme="1"/>
      <name val="Arial"/>
      <family val="2"/>
      <charset val="238"/>
    </font>
    <font>
      <b/>
      <sz val="11"/>
      <color rgb="FFFF0000"/>
      <name val="Arial"/>
      <family val="2"/>
      <charset val="238"/>
    </font>
    <font>
      <sz val="10"/>
      <color rgb="FF7030A0"/>
      <name val="Arial Narrow"/>
      <family val="2"/>
    </font>
    <font>
      <b/>
      <sz val="10"/>
      <name val="Arial"/>
      <family val="2"/>
    </font>
    <font>
      <sz val="8"/>
      <name val="Arial"/>
      <family val="2"/>
    </font>
    <font>
      <sz val="11"/>
      <name val="Arial"/>
      <family val="2"/>
    </font>
    <font>
      <sz val="11"/>
      <color theme="1"/>
      <name val="Calibri"/>
      <family val="2"/>
      <charset val="238"/>
      <scheme val="minor"/>
    </font>
    <font>
      <sz val="12"/>
      <name val="Arial CE"/>
      <charset val="238"/>
    </font>
    <font>
      <sz val="12"/>
      <name val="Helv"/>
    </font>
    <font>
      <sz val="10"/>
      <name val="Arial Narrow"/>
      <family val="2"/>
      <charset val="238"/>
    </font>
    <font>
      <sz val="11"/>
      <color rgb="FF9C0006"/>
      <name val="Times New Roman"/>
      <family val="2"/>
      <charset val="238"/>
    </font>
    <font>
      <sz val="10"/>
      <name val="Arial Narrow"/>
      <family val="2"/>
    </font>
    <font>
      <b/>
      <sz val="10"/>
      <name val="Arial Narrow"/>
      <family val="2"/>
    </font>
    <font>
      <vertAlign val="superscript"/>
      <sz val="10"/>
      <name val="Arial Narrow"/>
      <family val="2"/>
    </font>
    <font>
      <vertAlign val="superscript"/>
      <sz val="10"/>
      <name val="Arial Narrow"/>
      <family val="2"/>
      <charset val="238"/>
    </font>
    <font>
      <sz val="11"/>
      <color indexed="8"/>
      <name val="Calibri"/>
      <family val="2"/>
      <charset val="238"/>
    </font>
    <font>
      <sz val="10"/>
      <name val="Arial CE"/>
      <family val="2"/>
      <charset val="238"/>
    </font>
    <font>
      <sz val="10"/>
      <name val="Myriad Pro"/>
      <family val="2"/>
    </font>
    <font>
      <sz val="10"/>
      <name val="ElegaGarmnd BT"/>
      <family val="1"/>
    </font>
    <font>
      <sz val="12"/>
      <color indexed="8"/>
      <name val="Calibri"/>
      <family val="2"/>
    </font>
    <font>
      <sz val="10"/>
      <name val="Arial "/>
    </font>
    <font>
      <b/>
      <sz val="10"/>
      <name val="Arial "/>
    </font>
    <font>
      <vertAlign val="superscript"/>
      <sz val="10"/>
      <name val="Arial "/>
    </font>
    <font>
      <b/>
      <sz val="10"/>
      <color theme="1"/>
      <name val="Arial Narrow"/>
      <family val="2"/>
    </font>
    <font>
      <u/>
      <sz val="10"/>
      <name val="Arial"/>
      <family val="2"/>
    </font>
    <font>
      <u/>
      <sz val="10"/>
      <name val="Arial"/>
      <family val="2"/>
      <charset val="238"/>
    </font>
    <font>
      <sz val="12"/>
      <color rgb="FF000000"/>
      <name val="Arial ce"/>
    </font>
    <font>
      <sz val="10"/>
      <name val="Mangal"/>
      <family val="2"/>
      <charset val="238"/>
    </font>
    <font>
      <sz val="9"/>
      <color indexed="8"/>
      <name val="Tahoma"/>
      <family val="2"/>
      <charset val="238"/>
    </font>
    <font>
      <sz val="10"/>
      <name val="Times New Roman CE"/>
      <family val="1"/>
      <charset val="238"/>
    </font>
    <font>
      <sz val="12"/>
      <name val="Times New Roman CE"/>
      <family val="1"/>
      <charset val="238"/>
    </font>
    <font>
      <sz val="10"/>
      <name val="Arial CE"/>
      <charset val="238"/>
    </font>
    <font>
      <sz val="11"/>
      <color rgb="FF000000"/>
      <name val="Arial CE"/>
      <charset val="238"/>
    </font>
    <font>
      <sz val="12"/>
      <name val="Arial"/>
      <family val="2"/>
      <charset val="238"/>
    </font>
    <font>
      <sz val="10"/>
      <color indexed="8"/>
      <name val="Arial"/>
      <family val="2"/>
      <charset val="238"/>
    </font>
    <font>
      <sz val="10"/>
      <color rgb="FF000000"/>
      <name val="Arial"/>
      <family val="2"/>
      <charset val="238"/>
    </font>
    <font>
      <sz val="10"/>
      <color indexed="8"/>
      <name val="Arial CE"/>
      <charset val="238"/>
    </font>
    <font>
      <sz val="10"/>
      <name val="Arial"/>
      <family val="2"/>
      <charset val="238"/>
    </font>
    <font>
      <sz val="12"/>
      <color theme="1"/>
      <name val="Calibri"/>
      <family val="2"/>
      <charset val="238"/>
      <scheme val="minor"/>
    </font>
    <font>
      <sz val="11"/>
      <name val="Arial Narrow"/>
      <family val="2"/>
    </font>
    <font>
      <b/>
      <sz val="11"/>
      <name val="Arial"/>
      <family val="2"/>
      <charset val="238"/>
    </font>
    <font>
      <b/>
      <sz val="10"/>
      <color theme="1"/>
      <name val="Arial"/>
      <family val="2"/>
      <charset val="238"/>
    </font>
    <font>
      <sz val="10"/>
      <color theme="1"/>
      <name val="Arial Narrow"/>
      <family val="2"/>
    </font>
    <font>
      <sz val="10"/>
      <color rgb="FFFF0000"/>
      <name val="Arial Narrow"/>
      <family val="2"/>
    </font>
    <font>
      <b/>
      <sz val="10"/>
      <color rgb="FFFF0000"/>
      <name val="Arial Narrow"/>
      <family val="2"/>
    </font>
    <font>
      <sz val="8"/>
      <name val="Arial Narrow"/>
      <family val="2"/>
    </font>
    <font>
      <b/>
      <sz val="11"/>
      <name val="Arial Narrow"/>
      <family val="2"/>
    </font>
    <font>
      <b/>
      <sz val="11"/>
      <name val="Arial"/>
      <family val="2"/>
    </font>
    <font>
      <u/>
      <sz val="8"/>
      <name val="Arial Narrow"/>
      <family val="2"/>
    </font>
    <font>
      <b/>
      <sz val="8"/>
      <name val="Arial Narrow"/>
      <family val="2"/>
    </font>
    <font>
      <b/>
      <u/>
      <sz val="10"/>
      <name val="Arial Narrow"/>
      <family val="2"/>
    </font>
    <font>
      <sz val="10"/>
      <color rgb="FF00B050"/>
      <name val="Arial Narrow"/>
      <family val="2"/>
    </font>
    <font>
      <sz val="11"/>
      <color theme="1"/>
      <name val="Arial Narrow"/>
      <family val="2"/>
    </font>
    <font>
      <b/>
      <sz val="11"/>
      <color rgb="FFFF0000"/>
      <name val="Arial Narrow"/>
      <family val="2"/>
    </font>
    <font>
      <u/>
      <sz val="10"/>
      <name val="Arial Narrow"/>
      <family val="2"/>
    </font>
    <font>
      <sz val="11"/>
      <name val="Arial CE"/>
      <charset val="238"/>
    </font>
    <font>
      <sz val="11"/>
      <name val="Arial Narrow"/>
      <family val="2"/>
      <charset val="238"/>
    </font>
    <font>
      <b/>
      <sz val="10"/>
      <name val="Arial Narrow"/>
      <family val="2"/>
      <charset val="238"/>
    </font>
    <font>
      <sz val="12"/>
      <name val="Arial Narrow"/>
      <family val="2"/>
    </font>
    <font>
      <sz val="16"/>
      <name val="Arial Narrow"/>
      <family val="2"/>
    </font>
    <font>
      <b/>
      <sz val="16"/>
      <name val="Arial Narrow"/>
      <family val="2"/>
    </font>
    <font>
      <sz val="11"/>
      <color rgb="FFFF0000"/>
      <name val="Arial Narrow"/>
      <family val="2"/>
    </font>
    <font>
      <b/>
      <sz val="10"/>
      <color indexed="8"/>
      <name val="Arial Narrow"/>
      <family val="2"/>
    </font>
    <font>
      <sz val="10"/>
      <color indexed="10"/>
      <name val="Arial Narrow"/>
      <family val="2"/>
    </font>
    <font>
      <sz val="12"/>
      <name val="Arial"/>
      <family val="2"/>
    </font>
    <font>
      <sz val="11"/>
      <name val="Calibri"/>
      <family val="2"/>
      <charset val="238"/>
    </font>
    <font>
      <b/>
      <sz val="11"/>
      <name val="Calibri"/>
      <family val="2"/>
    </font>
    <font>
      <sz val="11"/>
      <color rgb="FFFF0000"/>
      <name val="Arial Narrow"/>
      <family val="2"/>
      <charset val="238"/>
    </font>
    <font>
      <sz val="10"/>
      <color rgb="FFFF0000"/>
      <name val="Arial"/>
      <family val="2"/>
      <charset val="238"/>
    </font>
    <font>
      <sz val="10"/>
      <color indexed="8"/>
      <name val="Arial Narrow"/>
      <family val="2"/>
    </font>
    <font>
      <b/>
      <i/>
      <sz val="10"/>
      <color theme="0" tint="-0.499984740745262"/>
      <name val="Arial Narrow"/>
      <family val="2"/>
    </font>
    <font>
      <b/>
      <sz val="12"/>
      <color indexed="10"/>
      <name val="Arial Narrow"/>
      <family val="2"/>
    </font>
    <font>
      <sz val="12"/>
      <color indexed="8"/>
      <name val="Arial Narrow"/>
      <family val="2"/>
    </font>
    <font>
      <b/>
      <sz val="12"/>
      <name val="Arial Narrow"/>
      <family val="2"/>
    </font>
    <font>
      <i/>
      <sz val="10"/>
      <name val="Arial Narrow"/>
      <family val="2"/>
    </font>
    <font>
      <b/>
      <sz val="14"/>
      <name val="Arial Narrow"/>
      <family val="2"/>
    </font>
  </fonts>
  <fills count="8">
    <fill>
      <patternFill patternType="none"/>
    </fill>
    <fill>
      <patternFill patternType="gray125"/>
    </fill>
    <fill>
      <patternFill patternType="solid">
        <fgColor rgb="FFFFC7CE"/>
      </patternFill>
    </fill>
    <fill>
      <patternFill patternType="solid">
        <fgColor rgb="FFFFFF00"/>
        <bgColor indexed="64"/>
      </patternFill>
    </fill>
    <fill>
      <patternFill patternType="solid">
        <fgColor theme="0" tint="-0.24994659260841701"/>
        <bgColor indexed="64"/>
      </patternFill>
    </fill>
    <fill>
      <patternFill patternType="solid">
        <fgColor theme="3" tint="0.79998168889431442"/>
        <bgColor indexed="64"/>
      </patternFill>
    </fill>
    <fill>
      <patternFill patternType="solid">
        <fgColor rgb="FF92D050"/>
        <bgColor indexed="64"/>
      </patternFill>
    </fill>
    <fill>
      <patternFill patternType="solid">
        <fgColor theme="0" tint="-4.9989318521683403E-2"/>
        <bgColor indexed="64"/>
      </patternFill>
    </fill>
  </fills>
  <borders count="2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thin">
        <color indexed="64"/>
      </top>
      <bottom/>
      <diagonal/>
    </border>
    <border>
      <left/>
      <right/>
      <top style="thin">
        <color indexed="64"/>
      </top>
      <bottom style="medium">
        <color indexed="64"/>
      </bottom>
      <diagonal/>
    </border>
    <border>
      <left/>
      <right style="thin">
        <color indexed="64"/>
      </right>
      <top/>
      <bottom/>
      <diagonal/>
    </border>
    <border>
      <left/>
      <right/>
      <top/>
      <bottom style="double">
        <color indexed="64"/>
      </bottom>
      <diagonal/>
    </border>
    <border>
      <left/>
      <right/>
      <top style="double">
        <color indexed="64"/>
      </top>
      <bottom/>
      <diagonal/>
    </border>
    <border>
      <left/>
      <right/>
      <top/>
      <bottom style="thin">
        <color auto="1"/>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medium">
        <color indexed="64"/>
      </bottom>
      <diagonal/>
    </border>
    <border>
      <left style="hair">
        <color indexed="64"/>
      </left>
      <right style="hair">
        <color indexed="64"/>
      </right>
      <top style="thin">
        <color indexed="64"/>
      </top>
      <bottom style="thin">
        <color indexed="64"/>
      </bottom>
      <diagonal/>
    </border>
    <border>
      <left/>
      <right/>
      <top/>
      <bottom style="hair">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s>
  <cellStyleXfs count="169">
    <xf numFmtId="0" fontId="0" fillId="0" borderId="0"/>
    <xf numFmtId="0" fontId="3" fillId="0" borderId="0"/>
    <xf numFmtId="0" fontId="7" fillId="0" borderId="0"/>
    <xf numFmtId="0" fontId="3" fillId="0" borderId="0"/>
    <xf numFmtId="0" fontId="6" fillId="0" borderId="0"/>
    <xf numFmtId="0" fontId="15" fillId="0" borderId="0"/>
    <xf numFmtId="0" fontId="16" fillId="0" borderId="0"/>
    <xf numFmtId="0" fontId="19" fillId="2" borderId="0" applyNumberFormat="0" applyBorder="0" applyAlignment="0" applyProtection="0"/>
    <xf numFmtId="166" fontId="7" fillId="0" borderId="0" applyFont="0" applyFill="0" applyBorder="0" applyAlignment="0" applyProtection="0"/>
    <xf numFmtId="0" fontId="17" fillId="0" borderId="5"/>
    <xf numFmtId="0" fontId="7" fillId="0" borderId="0"/>
    <xf numFmtId="0" fontId="7" fillId="0" borderId="0"/>
    <xf numFmtId="0" fontId="15" fillId="0" borderId="0"/>
    <xf numFmtId="0" fontId="3" fillId="0" borderId="0"/>
    <xf numFmtId="0" fontId="3" fillId="0" borderId="0"/>
    <xf numFmtId="0" fontId="7" fillId="0" borderId="0"/>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6" fillId="0" borderId="0"/>
    <xf numFmtId="0" fontId="3"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0" fontId="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 fillId="0" borderId="0"/>
    <xf numFmtId="164" fontId="3" fillId="0" borderId="0" applyFont="0" applyFill="0" applyBorder="0" applyAlignment="0" applyProtection="0"/>
    <xf numFmtId="0" fontId="16" fillId="0" borderId="0"/>
    <xf numFmtId="0" fontId="16" fillId="0" borderId="0"/>
    <xf numFmtId="0" fontId="24" fillId="0" borderId="0"/>
    <xf numFmtId="0" fontId="3" fillId="4" borderId="1"/>
    <xf numFmtId="0" fontId="15" fillId="0" borderId="0"/>
    <xf numFmtId="4" fontId="7" fillId="0" borderId="0">
      <alignment horizontal="left" vertical="top" wrapText="1"/>
    </xf>
    <xf numFmtId="4" fontId="7" fillId="0" borderId="0">
      <alignment horizontal="left" vertical="top" wrapText="1"/>
    </xf>
    <xf numFmtId="4" fontId="7" fillId="0" borderId="0">
      <alignment horizontal="left" vertical="top" wrapText="1"/>
    </xf>
    <xf numFmtId="4" fontId="7" fillId="0" borderId="0">
      <alignment horizontal="left" vertical="top" wrapText="1"/>
    </xf>
    <xf numFmtId="0" fontId="16" fillId="0" borderId="0"/>
    <xf numFmtId="0" fontId="16" fillId="0" borderId="0"/>
    <xf numFmtId="4" fontId="7" fillId="0" borderId="0">
      <alignment horizontal="left" vertical="top" wrapText="1"/>
    </xf>
    <xf numFmtId="4" fontId="7" fillId="0" borderId="0">
      <alignment horizontal="left" vertical="top" wrapText="1"/>
    </xf>
    <xf numFmtId="0" fontId="7" fillId="0" borderId="0"/>
    <xf numFmtId="0" fontId="3" fillId="0" borderId="0"/>
    <xf numFmtId="0" fontId="25" fillId="0" borderId="0"/>
    <xf numFmtId="0" fontId="26" fillId="0" borderId="0"/>
    <xf numFmtId="0" fontId="16" fillId="0" borderId="0"/>
    <xf numFmtId="4" fontId="7" fillId="0" borderId="0">
      <alignment horizontal="left" vertical="top" wrapText="1"/>
    </xf>
    <xf numFmtId="0" fontId="3" fillId="0" borderId="0"/>
    <xf numFmtId="4" fontId="7" fillId="0" borderId="0">
      <alignment horizontal="left" vertical="top" wrapText="1"/>
    </xf>
    <xf numFmtId="0" fontId="3" fillId="0" borderId="0"/>
    <xf numFmtId="0" fontId="15" fillId="0" borderId="0"/>
    <xf numFmtId="0" fontId="3" fillId="0" borderId="0"/>
    <xf numFmtId="0" fontId="27" fillId="0" borderId="0"/>
    <xf numFmtId="9" fontId="3" fillId="0" borderId="0" applyFont="0" applyFill="0" applyBorder="0" applyAlignment="0" applyProtection="0"/>
    <xf numFmtId="0" fontId="28" fillId="0" borderId="0"/>
    <xf numFmtId="166" fontId="3" fillId="0" borderId="0" applyFont="0" applyFill="0" applyBorder="0" applyAlignment="0" applyProtection="0"/>
    <xf numFmtId="0" fontId="35" fillId="0" borderId="0"/>
    <xf numFmtId="171" fontId="36" fillId="0" borderId="0" applyFill="0" applyBorder="0" applyAlignment="0" applyProtection="0"/>
    <xf numFmtId="171" fontId="3" fillId="0" borderId="0" applyFill="0" applyBorder="0" applyAlignment="0" applyProtection="0"/>
    <xf numFmtId="171" fontId="36" fillId="0" borderId="0" applyFill="0" applyBorder="0" applyAlignment="0" applyProtection="0"/>
    <xf numFmtId="166" fontId="3" fillId="0" borderId="0" applyFont="0" applyFill="0" applyBorder="0" applyAlignment="0" applyProtection="0"/>
    <xf numFmtId="171" fontId="3" fillId="0" borderId="0" applyFill="0" applyBorder="0" applyAlignment="0" applyProtection="0"/>
    <xf numFmtId="166" fontId="3" fillId="0" borderId="0" applyFont="0" applyFill="0" applyBorder="0" applyAlignment="0" applyProtection="0"/>
    <xf numFmtId="166" fontId="7" fillId="0" borderId="0" applyFont="0" applyFill="0" applyBorder="0" applyAlignment="0" applyProtection="0"/>
    <xf numFmtId="44" fontId="3" fillId="0" borderId="0" applyFont="0" applyFill="0" applyBorder="0" applyAlignment="0" applyProtection="0"/>
    <xf numFmtId="0" fontId="37" fillId="0" borderId="0">
      <alignment horizontal="left" wrapText="1" indent="1"/>
    </xf>
    <xf numFmtId="172" fontId="8" fillId="0" borderId="0"/>
    <xf numFmtId="0" fontId="24" fillId="0" borderId="0"/>
    <xf numFmtId="0" fontId="3" fillId="0" borderId="0"/>
    <xf numFmtId="0" fontId="38" fillId="0" borderId="0">
      <alignment horizontal="right" vertical="top"/>
    </xf>
    <xf numFmtId="0" fontId="39" fillId="0" borderId="0">
      <alignment horizontal="justify" vertical="top" wrapText="1"/>
    </xf>
    <xf numFmtId="0" fontId="38" fillId="0" borderId="0">
      <alignment horizontal="left"/>
    </xf>
    <xf numFmtId="4" fontId="39" fillId="0" borderId="0">
      <alignment horizontal="right"/>
    </xf>
    <xf numFmtId="0" fontId="39" fillId="0" borderId="0">
      <alignment horizontal="right"/>
    </xf>
    <xf numFmtId="0" fontId="15" fillId="0" borderId="0"/>
    <xf numFmtId="0" fontId="7" fillId="0" borderId="0"/>
    <xf numFmtId="0" fontId="40" fillId="0" borderId="0"/>
    <xf numFmtId="0" fontId="16" fillId="0" borderId="0"/>
    <xf numFmtId="0" fontId="2" fillId="0" borderId="0"/>
    <xf numFmtId="0" fontId="3" fillId="0" borderId="0"/>
    <xf numFmtId="0" fontId="3" fillId="0" borderId="0"/>
    <xf numFmtId="173" fontId="41" fillId="0" borderId="0"/>
    <xf numFmtId="0" fontId="3" fillId="0" borderId="0"/>
    <xf numFmtId="0" fontId="3" fillId="0" borderId="0"/>
    <xf numFmtId="0" fontId="7" fillId="0" borderId="0"/>
    <xf numFmtId="0" fontId="3" fillId="0" borderId="0"/>
    <xf numFmtId="0" fontId="3" fillId="0" borderId="0"/>
    <xf numFmtId="0" fontId="3" fillId="0" borderId="0"/>
    <xf numFmtId="173" fontId="9" fillId="0" borderId="0"/>
    <xf numFmtId="0" fontId="3" fillId="0" borderId="0"/>
    <xf numFmtId="4" fontId="42" fillId="0" borderId="0"/>
    <xf numFmtId="0" fontId="3" fillId="0" borderId="0"/>
    <xf numFmtId="0" fontId="40" fillId="0" borderId="0"/>
    <xf numFmtId="0" fontId="3" fillId="0" borderId="0"/>
    <xf numFmtId="0" fontId="3" fillId="0" borderId="0"/>
    <xf numFmtId="0" fontId="15" fillId="0" borderId="0"/>
    <xf numFmtId="0" fontId="15" fillId="0" borderId="0"/>
    <xf numFmtId="0" fontId="43" fillId="0" borderId="0"/>
    <xf numFmtId="173" fontId="44" fillId="0" borderId="0"/>
    <xf numFmtId="0" fontId="45" fillId="0" borderId="0"/>
    <xf numFmtId="0" fontId="3" fillId="0" borderId="0"/>
    <xf numFmtId="0" fontId="3" fillId="0" borderId="0"/>
    <xf numFmtId="0" fontId="6" fillId="0" borderId="0"/>
    <xf numFmtId="0" fontId="7" fillId="0" borderId="0"/>
    <xf numFmtId="44" fontId="15" fillId="0" borderId="0" applyFont="0" applyFill="0" applyBorder="0" applyAlignment="0" applyProtection="0"/>
    <xf numFmtId="164" fontId="46" fillId="0" borderId="0" applyFont="0" applyFill="0" applyBorder="0" applyAlignment="0" applyProtection="0"/>
    <xf numFmtId="0" fontId="16" fillId="0" borderId="0"/>
    <xf numFmtId="164" fontId="1" fillId="0" borderId="0" applyFont="0" applyFill="0" applyBorder="0" applyAlignment="0" applyProtection="0"/>
    <xf numFmtId="0" fontId="16" fillId="0" borderId="0"/>
    <xf numFmtId="0" fontId="3" fillId="0" borderId="0"/>
    <xf numFmtId="0" fontId="47"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3" fillId="0" borderId="0"/>
    <xf numFmtId="0" fontId="15" fillId="0" borderId="0"/>
    <xf numFmtId="0" fontId="3" fillId="0" borderId="0"/>
    <xf numFmtId="0" fontId="15" fillId="0" borderId="0"/>
    <xf numFmtId="0" fontId="16" fillId="0" borderId="0"/>
    <xf numFmtId="0" fontId="3" fillId="0" borderId="0"/>
    <xf numFmtId="0" fontId="24" fillId="0" borderId="0"/>
    <xf numFmtId="0" fontId="3" fillId="0" borderId="0"/>
    <xf numFmtId="0" fontId="16" fillId="0" borderId="0"/>
    <xf numFmtId="0" fontId="3" fillId="0" borderId="0"/>
    <xf numFmtId="0" fontId="7" fillId="0" borderId="0"/>
    <xf numFmtId="168" fontId="3" fillId="0" borderId="0" applyFont="0" applyFill="0" applyBorder="0" applyAlignment="0" applyProtection="0"/>
    <xf numFmtId="0" fontId="3" fillId="0" borderId="0"/>
    <xf numFmtId="0" fontId="7" fillId="0" borderId="0"/>
    <xf numFmtId="0" fontId="16" fillId="0" borderId="0"/>
    <xf numFmtId="4" fontId="7" fillId="0" borderId="0">
      <alignment horizontal="left" vertical="top" wrapText="1"/>
    </xf>
    <xf numFmtId="4" fontId="7" fillId="0" borderId="0">
      <alignment horizontal="left" vertical="top" wrapText="1"/>
    </xf>
    <xf numFmtId="0" fontId="3" fillId="0" borderId="0"/>
    <xf numFmtId="0" fontId="25" fillId="0" borderId="0"/>
    <xf numFmtId="0" fontId="3" fillId="0" borderId="0"/>
    <xf numFmtId="0" fontId="6" fillId="0" borderId="0"/>
  </cellStyleXfs>
  <cellXfs count="1104">
    <xf numFmtId="0" fontId="0" fillId="0" borderId="0" xfId="0"/>
    <xf numFmtId="0" fontId="3" fillId="0" borderId="0" xfId="0" applyFont="1" applyAlignment="1">
      <alignment horizontal="right"/>
    </xf>
    <xf numFmtId="0" fontId="3" fillId="0" borderId="0" xfId="0" applyFont="1"/>
    <xf numFmtId="0" fontId="3" fillId="0" borderId="0" xfId="0" applyFont="1" applyAlignment="1">
      <alignment horizontal="left" vertical="top" wrapText="1"/>
    </xf>
    <xf numFmtId="4" fontId="0" fillId="0" borderId="0" xfId="0" applyNumberFormat="1"/>
    <xf numFmtId="0" fontId="3" fillId="0" borderId="0" xfId="0" applyFont="1" applyAlignment="1">
      <alignment wrapText="1"/>
    </xf>
    <xf numFmtId="0" fontId="5" fillId="0" borderId="0" xfId="0" applyFont="1" applyAlignment="1">
      <alignment horizontal="center" vertical="top"/>
    </xf>
    <xf numFmtId="0" fontId="5" fillId="0" borderId="0" xfId="0" applyFont="1" applyAlignment="1">
      <alignment horizontal="left" vertical="top" wrapText="1"/>
    </xf>
    <xf numFmtId="0" fontId="5" fillId="0" borderId="0" xfId="0" applyFont="1" applyAlignment="1">
      <alignment horizontal="right" vertical="top" wrapText="1"/>
    </xf>
    <xf numFmtId="0" fontId="5" fillId="0" borderId="0" xfId="0" applyFont="1" applyAlignment="1">
      <alignment horizontal="right"/>
    </xf>
    <xf numFmtId="2" fontId="5" fillId="0" borderId="0" xfId="0" applyNumberFormat="1" applyFont="1"/>
    <xf numFmtId="0" fontId="11" fillId="0" borderId="0" xfId="0" applyFont="1" applyAlignment="1">
      <alignment horizontal="justify"/>
    </xf>
    <xf numFmtId="0" fontId="5" fillId="0" borderId="4" xfId="0" applyFont="1" applyBorder="1" applyAlignment="1">
      <alignment horizontal="left" vertical="top"/>
    </xf>
    <xf numFmtId="0" fontId="3" fillId="0" borderId="0" xfId="0" applyFont="1" applyAlignment="1">
      <alignment horizontal="justify" vertical="justify" wrapText="1"/>
    </xf>
    <xf numFmtId="0" fontId="7" fillId="0" borderId="0" xfId="0" applyFont="1" applyAlignment="1">
      <alignment horizontal="center" vertical="top"/>
    </xf>
    <xf numFmtId="2" fontId="3" fillId="0" borderId="0" xfId="0" applyNumberFormat="1" applyFont="1" applyAlignment="1">
      <alignment horizontal="right"/>
    </xf>
    <xf numFmtId="2" fontId="5" fillId="0" borderId="0" xfId="0" applyNumberFormat="1" applyFont="1" applyAlignment="1">
      <alignment shrinkToFit="1"/>
    </xf>
    <xf numFmtId="0" fontId="5" fillId="0" borderId="0" xfId="0" applyFont="1" applyAlignment="1">
      <alignment horizontal="left" vertical="top"/>
    </xf>
    <xf numFmtId="2" fontId="3" fillId="0" borderId="0" xfId="0" applyNumberFormat="1" applyFont="1"/>
    <xf numFmtId="0" fontId="3" fillId="0" borderId="0" xfId="0" applyFont="1" applyAlignment="1">
      <alignment horizontal="center" vertical="top"/>
    </xf>
    <xf numFmtId="4" fontId="3" fillId="0" borderId="0" xfId="0" applyNumberFormat="1" applyFont="1"/>
    <xf numFmtId="0" fontId="5" fillId="0" borderId="4" xfId="0" applyFont="1" applyBorder="1" applyAlignment="1">
      <alignment horizontal="left" vertical="top" wrapText="1"/>
    </xf>
    <xf numFmtId="0" fontId="12" fillId="0" borderId="0" xfId="0" applyFont="1" applyAlignment="1">
      <alignment horizontal="left" vertical="top"/>
    </xf>
    <xf numFmtId="0" fontId="5" fillId="0" borderId="3" xfId="0" applyFont="1" applyBorder="1" applyAlignment="1">
      <alignment horizontal="left" vertical="top" wrapText="1"/>
    </xf>
    <xf numFmtId="0" fontId="3" fillId="0" borderId="0" xfId="0" quotePrefix="1" applyFont="1" applyAlignment="1">
      <alignment horizontal="justify" vertical="justify" wrapText="1"/>
    </xf>
    <xf numFmtId="0" fontId="3" fillId="0" borderId="1" xfId="0" applyFont="1" applyBorder="1" applyAlignment="1">
      <alignment horizontal="right"/>
    </xf>
    <xf numFmtId="2" fontId="3" fillId="0" borderId="1" xfId="0" applyNumberFormat="1" applyFont="1" applyBorder="1"/>
    <xf numFmtId="4" fontId="3" fillId="0" borderId="2" xfId="0" applyNumberFormat="1" applyFont="1" applyBorder="1" applyAlignment="1">
      <alignment shrinkToFit="1"/>
    </xf>
    <xf numFmtId="0" fontId="12" fillId="0" borderId="0" xfId="0" applyFont="1" applyAlignment="1">
      <alignment horizontal="left" vertical="top" wrapText="1"/>
    </xf>
    <xf numFmtId="4" fontId="3" fillId="0" borderId="2" xfId="0" applyNumberFormat="1" applyFont="1" applyBorder="1"/>
    <xf numFmtId="4" fontId="3" fillId="0" borderId="0" xfId="0" applyNumberFormat="1" applyFont="1" applyAlignment="1">
      <alignment horizontal="center"/>
    </xf>
    <xf numFmtId="2" fontId="3" fillId="0" borderId="0" xfId="0" applyNumberFormat="1" applyFont="1" applyAlignment="1">
      <alignment horizontal="center"/>
    </xf>
    <xf numFmtId="0" fontId="3" fillId="0" borderId="0" xfId="0" applyFont="1" applyAlignment="1">
      <alignment horizontal="center"/>
    </xf>
    <xf numFmtId="0" fontId="3" fillId="0" borderId="0" xfId="0" applyFont="1" applyAlignment="1">
      <alignment horizontal="left" vertical="top"/>
    </xf>
    <xf numFmtId="0" fontId="3" fillId="0" borderId="0" xfId="0" applyFont="1" applyAlignment="1">
      <alignment horizontal="right" vertical="top"/>
    </xf>
    <xf numFmtId="0" fontId="7" fillId="0" borderId="0" xfId="0" applyFont="1" applyAlignment="1">
      <alignment horizontal="right" wrapText="1"/>
    </xf>
    <xf numFmtId="0" fontId="29" fillId="0" borderId="0" xfId="1" applyFont="1" applyAlignment="1">
      <alignment horizontal="center" vertical="top"/>
    </xf>
    <xf numFmtId="0" fontId="29" fillId="0" borderId="0" xfId="1" applyFont="1" applyAlignment="1">
      <alignment horizontal="justify" vertical="top" wrapText="1"/>
    </xf>
    <xf numFmtId="0" fontId="29" fillId="0" borderId="0" xfId="1" applyFont="1" applyAlignment="1">
      <alignment horizontal="right"/>
    </xf>
    <xf numFmtId="2" fontId="29" fillId="0" borderId="0" xfId="1" applyNumberFormat="1" applyFont="1"/>
    <xf numFmtId="165" fontId="29" fillId="0" borderId="0" xfId="1" applyNumberFormat="1" applyFont="1"/>
    <xf numFmtId="0" fontId="29" fillId="0" borderId="0" xfId="1" applyFont="1"/>
    <xf numFmtId="0" fontId="30" fillId="0" borderId="0" xfId="1" applyFont="1" applyAlignment="1">
      <alignment horizontal="center" vertical="top"/>
    </xf>
    <xf numFmtId="0" fontId="30" fillId="0" borderId="4" xfId="1" applyFont="1" applyBorder="1" applyAlignment="1">
      <alignment horizontal="justify" vertical="top" wrapText="1"/>
    </xf>
    <xf numFmtId="0" fontId="29" fillId="0" borderId="0" xfId="1" applyFont="1" applyAlignment="1">
      <alignment horizontal="center"/>
    </xf>
    <xf numFmtId="2" fontId="29" fillId="0" borderId="0" xfId="1" applyNumberFormat="1" applyFont="1" applyAlignment="1">
      <alignment horizontal="center"/>
    </xf>
    <xf numFmtId="165" fontId="29" fillId="0" borderId="0" xfId="1" applyNumberFormat="1" applyFont="1" applyAlignment="1">
      <alignment horizontal="center"/>
    </xf>
    <xf numFmtId="0" fontId="30" fillId="0" borderId="0" xfId="58" quotePrefix="1" applyFont="1" applyAlignment="1">
      <alignment horizontal="justify" vertical="top" wrapText="1"/>
    </xf>
    <xf numFmtId="167" fontId="29" fillId="0" borderId="0" xfId="58" applyNumberFormat="1" applyFont="1" applyAlignment="1">
      <alignment horizontal="justify"/>
    </xf>
    <xf numFmtId="2" fontId="29" fillId="0" borderId="0" xfId="58" applyNumberFormat="1" applyFont="1" applyAlignment="1">
      <alignment horizontal="right"/>
    </xf>
    <xf numFmtId="165" fontId="29" fillId="0" borderId="0" xfId="58" applyNumberFormat="1" applyFont="1" applyAlignment="1">
      <alignment horizontal="right"/>
    </xf>
    <xf numFmtId="44" fontId="29" fillId="0" borderId="0" xfId="58" applyNumberFormat="1" applyFont="1" applyAlignment="1">
      <alignment horizontal="right"/>
    </xf>
    <xf numFmtId="0" fontId="29" fillId="0" borderId="0" xfId="58" applyFont="1" applyAlignment="1">
      <alignment horizontal="justify" vertical="top" wrapText="1"/>
    </xf>
    <xf numFmtId="2" fontId="29" fillId="0" borderId="0" xfId="58" applyNumberFormat="1" applyFont="1" applyAlignment="1">
      <alignment horizontal="right" vertical="top"/>
    </xf>
    <xf numFmtId="0" fontId="30" fillId="0" borderId="0" xfId="58" applyFont="1" applyAlignment="1">
      <alignment horizontal="justify" vertical="top" wrapText="1"/>
    </xf>
    <xf numFmtId="167" fontId="29" fillId="0" borderId="0" xfId="58" applyNumberFormat="1" applyFont="1"/>
    <xf numFmtId="2" fontId="29" fillId="0" borderId="0" xfId="58" applyNumberFormat="1" applyFont="1"/>
    <xf numFmtId="168" fontId="29" fillId="0" borderId="0" xfId="58" applyNumberFormat="1" applyFont="1"/>
    <xf numFmtId="44" fontId="29" fillId="0" borderId="0" xfId="58" applyNumberFormat="1" applyFont="1"/>
    <xf numFmtId="0" fontId="29" fillId="0" borderId="0" xfId="58" applyFont="1" applyAlignment="1">
      <alignment vertical="top" wrapText="1"/>
    </xf>
    <xf numFmtId="0" fontId="30" fillId="0" borderId="0" xfId="1" applyFont="1" applyAlignment="1">
      <alignment horizontal="justify" vertical="top" wrapText="1"/>
    </xf>
    <xf numFmtId="2" fontId="29" fillId="0" borderId="0" xfId="1" applyNumberFormat="1" applyFont="1" applyAlignment="1">
      <alignment shrinkToFit="1"/>
    </xf>
    <xf numFmtId="0" fontId="30" fillId="0" borderId="3" xfId="1" applyFont="1" applyBorder="1" applyAlignment="1">
      <alignment horizontal="justify" vertical="top" wrapText="1"/>
    </xf>
    <xf numFmtId="0" fontId="29" fillId="0" borderId="1" xfId="1" applyFont="1" applyBorder="1" applyAlignment="1">
      <alignment horizontal="center"/>
    </xf>
    <xf numFmtId="2" fontId="29" fillId="0" borderId="1" xfId="1" applyNumberFormat="1" applyFont="1" applyBorder="1"/>
    <xf numFmtId="165" fontId="29" fillId="0" borderId="1" xfId="1" applyNumberFormat="1" applyFont="1" applyBorder="1"/>
    <xf numFmtId="165" fontId="29" fillId="0" borderId="2" xfId="1" applyNumberFormat="1" applyFont="1" applyBorder="1" applyAlignment="1">
      <alignment shrinkToFit="1"/>
    </xf>
    <xf numFmtId="0" fontId="29" fillId="0" borderId="0" xfId="1" applyFont="1" applyAlignment="1">
      <alignment horizontal="justify" vertical="top"/>
    </xf>
    <xf numFmtId="0" fontId="30" fillId="0" borderId="0" xfId="1" applyFont="1" applyAlignment="1">
      <alignment horizontal="right"/>
    </xf>
    <xf numFmtId="2" fontId="30" fillId="0" borderId="0" xfId="1" applyNumberFormat="1" applyFont="1" applyAlignment="1">
      <alignment shrinkToFit="1"/>
    </xf>
    <xf numFmtId="165" fontId="30" fillId="0" borderId="0" xfId="1" applyNumberFormat="1" applyFont="1"/>
    <xf numFmtId="0" fontId="29" fillId="0" borderId="0" xfId="1" applyFont="1" applyAlignment="1">
      <alignment horizontal="justify"/>
    </xf>
    <xf numFmtId="0" fontId="21" fillId="0" borderId="0" xfId="0" quotePrefix="1" applyFont="1" applyAlignment="1">
      <alignment horizontal="center" vertical="top" wrapText="1"/>
    </xf>
    <xf numFmtId="0" fontId="32" fillId="0" borderId="0" xfId="0" quotePrefix="1" applyFont="1" applyAlignment="1">
      <alignment horizontal="right" vertical="top" wrapText="1"/>
    </xf>
    <xf numFmtId="44" fontId="20" fillId="0" borderId="0" xfId="0" applyNumberFormat="1" applyFont="1" applyAlignment="1">
      <alignment horizontal="right"/>
    </xf>
    <xf numFmtId="44" fontId="20" fillId="0" borderId="0" xfId="0" applyNumberFormat="1" applyFont="1" applyAlignment="1">
      <alignment horizontal="right" vertical="top"/>
    </xf>
    <xf numFmtId="2" fontId="20" fillId="0" borderId="0" xfId="0" applyNumberFormat="1" applyFont="1" applyAlignment="1">
      <alignment horizontal="left" vertical="top"/>
    </xf>
    <xf numFmtId="0" fontId="20" fillId="0" borderId="0" xfId="0" applyFont="1"/>
    <xf numFmtId="2" fontId="20" fillId="3" borderId="0" xfId="0" applyNumberFormat="1" applyFont="1" applyFill="1" applyAlignment="1">
      <alignment horizontal="left" vertical="top"/>
    </xf>
    <xf numFmtId="0" fontId="18" fillId="0" borderId="0" xfId="0" applyFont="1" applyAlignment="1">
      <alignment vertical="top" wrapText="1"/>
    </xf>
    <xf numFmtId="0" fontId="3" fillId="0" borderId="0" xfId="0" quotePrefix="1" applyFont="1" applyAlignment="1">
      <alignment horizontal="justify" wrapText="1"/>
    </xf>
    <xf numFmtId="2" fontId="20" fillId="3" borderId="0" xfId="0" applyNumberFormat="1" applyFont="1" applyFill="1" applyAlignment="1">
      <alignment horizontal="left"/>
    </xf>
    <xf numFmtId="0" fontId="20" fillId="0" borderId="0" xfId="0" applyFont="1" applyAlignment="1">
      <alignment horizontal="center" vertical="top"/>
    </xf>
    <xf numFmtId="0" fontId="20" fillId="0" borderId="0" xfId="0" applyFont="1" applyAlignment="1">
      <alignment horizontal="center"/>
    </xf>
    <xf numFmtId="0" fontId="18" fillId="0" borderId="0" xfId="0" applyFont="1" applyAlignment="1">
      <alignment vertical="top"/>
    </xf>
    <xf numFmtId="0" fontId="18" fillId="0" borderId="0" xfId="10" applyFont="1"/>
    <xf numFmtId="4" fontId="18" fillId="0" borderId="4" xfId="10" applyNumberFormat="1" applyFont="1" applyBorder="1"/>
    <xf numFmtId="0" fontId="5" fillId="0" borderId="0" xfId="0" applyFont="1"/>
    <xf numFmtId="0" fontId="3" fillId="0" borderId="0" xfId="10" quotePrefix="1" applyFont="1" applyAlignment="1">
      <alignment horizontal="justify" vertical="top" wrapText="1"/>
    </xf>
    <xf numFmtId="0" fontId="3" fillId="0" borderId="0" xfId="10" quotePrefix="1" applyFont="1" applyAlignment="1">
      <alignment vertical="top" wrapText="1"/>
    </xf>
    <xf numFmtId="0" fontId="13" fillId="0" borderId="0" xfId="6" quotePrefix="1" applyFont="1" applyAlignment="1">
      <alignment horizontal="justify" vertical="justify" wrapText="1"/>
    </xf>
    <xf numFmtId="4" fontId="13" fillId="0" borderId="0" xfId="6" quotePrefix="1" applyNumberFormat="1" applyFont="1" applyAlignment="1">
      <alignment horizontal="justify" vertical="justify" wrapText="1"/>
    </xf>
    <xf numFmtId="0" fontId="13" fillId="0" borderId="0" xfId="6" applyFont="1" applyAlignment="1">
      <alignment horizontal="left"/>
    </xf>
    <xf numFmtId="165" fontId="13" fillId="0" borderId="0" xfId="6" applyNumberFormat="1" applyFont="1" applyAlignment="1">
      <alignment horizontal="center"/>
    </xf>
    <xf numFmtId="170" fontId="13" fillId="0" borderId="0" xfId="6" applyNumberFormat="1" applyFont="1" applyAlignment="1">
      <alignment horizontal="right"/>
    </xf>
    <xf numFmtId="0" fontId="7" fillId="0" borderId="0" xfId="10" quotePrefix="1" applyAlignment="1">
      <alignment vertical="top" wrapText="1"/>
    </xf>
    <xf numFmtId="0" fontId="7" fillId="0" borderId="0" xfId="10" applyAlignment="1">
      <alignment horizontal="justify" vertical="top" wrapText="1"/>
    </xf>
    <xf numFmtId="0" fontId="18" fillId="0" borderId="0" xfId="10" applyFont="1" applyAlignment="1">
      <alignment vertical="top" wrapText="1"/>
    </xf>
    <xf numFmtId="0" fontId="18" fillId="0" borderId="0" xfId="10" applyFont="1" applyAlignment="1">
      <alignment horizontal="justify" vertical="top" wrapText="1"/>
    </xf>
    <xf numFmtId="0" fontId="12" fillId="0" borderId="0" xfId="10" quotePrefix="1" applyFont="1" applyAlignment="1">
      <alignment horizontal="justify" vertical="justify" wrapText="1"/>
    </xf>
    <xf numFmtId="0" fontId="3" fillId="0" borderId="0" xfId="10" quotePrefix="1" applyFont="1" applyAlignment="1">
      <alignment horizontal="right" vertical="top" wrapText="1"/>
    </xf>
    <xf numFmtId="0" fontId="7" fillId="0" borderId="0" xfId="10"/>
    <xf numFmtId="0" fontId="20" fillId="0" borderId="0" xfId="1" applyFont="1" applyAlignment="1">
      <alignment horizontal="right" vertical="top"/>
    </xf>
    <xf numFmtId="4" fontId="20" fillId="5" borderId="0" xfId="0" applyNumberFormat="1" applyFont="1" applyFill="1"/>
    <xf numFmtId="0" fontId="20" fillId="0" borderId="0" xfId="0" quotePrefix="1" applyFont="1" applyAlignment="1">
      <alignment horizontal="justify" vertical="top" wrapText="1"/>
    </xf>
    <xf numFmtId="4" fontId="20" fillId="0" borderId="0" xfId="0" applyNumberFormat="1" applyFont="1"/>
    <xf numFmtId="4" fontId="20" fillId="0" borderId="0" xfId="0" applyNumberFormat="1" applyFont="1" applyAlignment="1">
      <alignment horizontal="center"/>
    </xf>
    <xf numFmtId="0" fontId="20" fillId="0" borderId="0" xfId="1" applyFont="1"/>
    <xf numFmtId="0" fontId="21" fillId="0" borderId="0" xfId="0" applyFont="1" applyAlignment="1">
      <alignment horizontal="left" vertical="top" wrapText="1"/>
    </xf>
    <xf numFmtId="2" fontId="20" fillId="0" borderId="0" xfId="0" applyNumberFormat="1" applyFont="1" applyAlignment="1">
      <alignment horizontal="center"/>
    </xf>
    <xf numFmtId="1" fontId="20" fillId="0" borderId="0" xfId="0" applyNumberFormat="1" applyFont="1" applyAlignment="1">
      <alignment horizontal="center"/>
    </xf>
    <xf numFmtId="4" fontId="20" fillId="0" borderId="0" xfId="0" applyNumberFormat="1" applyFont="1" applyAlignment="1">
      <alignment horizontal="right"/>
    </xf>
    <xf numFmtId="0" fontId="48" fillId="0" borderId="0" xfId="0" applyFont="1"/>
    <xf numFmtId="2" fontId="48" fillId="0" borderId="0" xfId="0" applyNumberFormat="1" applyFont="1" applyAlignment="1">
      <alignment horizontal="center"/>
    </xf>
    <xf numFmtId="0" fontId="20" fillId="0" borderId="0" xfId="0" applyFont="1" applyAlignment="1">
      <alignment horizontal="center" vertical="center"/>
    </xf>
    <xf numFmtId="0" fontId="20" fillId="0" borderId="0" xfId="0" applyFont="1" applyAlignment="1">
      <alignment horizontal="justify" vertical="top"/>
    </xf>
    <xf numFmtId="0" fontId="20" fillId="0" borderId="0" xfId="10" applyFont="1"/>
    <xf numFmtId="0" fontId="3" fillId="0" borderId="0" xfId="0" applyFont="1" applyAlignment="1">
      <alignment vertical="top" wrapText="1"/>
    </xf>
    <xf numFmtId="0" fontId="3" fillId="0" borderId="0" xfId="0" applyFont="1" applyAlignment="1">
      <alignment horizontal="right" wrapText="1"/>
    </xf>
    <xf numFmtId="0" fontId="3" fillId="0" borderId="0" xfId="0" quotePrefix="1" applyFont="1" applyAlignment="1">
      <alignment horizontal="justify" vertical="top" wrapText="1"/>
    </xf>
    <xf numFmtId="0" fontId="20" fillId="6" borderId="0" xfId="1" applyFont="1" applyFill="1"/>
    <xf numFmtId="4" fontId="21" fillId="5" borderId="0" xfId="0" applyNumberFormat="1" applyFont="1" applyFill="1"/>
    <xf numFmtId="4" fontId="3" fillId="0" borderId="0" xfId="0" applyNumberFormat="1" applyFont="1" applyAlignment="1">
      <alignment shrinkToFit="1"/>
    </xf>
    <xf numFmtId="2" fontId="3" fillId="0" borderId="0" xfId="0" applyNumberFormat="1" applyFont="1" applyAlignment="1">
      <alignment shrinkToFit="1"/>
    </xf>
    <xf numFmtId="0" fontId="5" fillId="0" borderId="3" xfId="0" applyFont="1" applyBorder="1" applyAlignment="1">
      <alignment horizontal="left"/>
    </xf>
    <xf numFmtId="0" fontId="3" fillId="0" borderId="1" xfId="0" applyFont="1" applyBorder="1"/>
    <xf numFmtId="0" fontId="3" fillId="0" borderId="0" xfId="10" applyFont="1" applyAlignment="1">
      <alignment horizontal="center" vertical="top"/>
    </xf>
    <xf numFmtId="0" fontId="3" fillId="0" borderId="0" xfId="10" applyFont="1" applyAlignment="1">
      <alignment horizontal="center"/>
    </xf>
    <xf numFmtId="0" fontId="3" fillId="0" borderId="0" xfId="10" applyFont="1"/>
    <xf numFmtId="4" fontId="3" fillId="0" borderId="0" xfId="10" applyNumberFormat="1" applyFont="1" applyAlignment="1">
      <alignment horizontal="right"/>
    </xf>
    <xf numFmtId="169" fontId="3" fillId="0" borderId="0" xfId="10" applyNumberFormat="1" applyFont="1" applyAlignment="1">
      <alignment horizontal="right"/>
    </xf>
    <xf numFmtId="0" fontId="3" fillId="0" borderId="0" xfId="10" quotePrefix="1" applyFont="1" applyAlignment="1">
      <alignment horizontal="center" vertical="top"/>
    </xf>
    <xf numFmtId="4" fontId="7" fillId="0" borderId="0" xfId="10" applyNumberFormat="1"/>
    <xf numFmtId="0" fontId="7" fillId="0" borderId="0" xfId="0" applyFont="1" applyFill="1" applyAlignment="1">
      <alignment horizontal="justify" vertical="top" wrapText="1"/>
    </xf>
    <xf numFmtId="0" fontId="29" fillId="0" borderId="0" xfId="1" applyFont="1" applyFill="1" applyAlignment="1">
      <alignment horizontal="center" vertical="top"/>
    </xf>
    <xf numFmtId="0" fontId="29" fillId="0" borderId="0" xfId="1" quotePrefix="1" applyFont="1" applyFill="1" applyAlignment="1">
      <alignment horizontal="justify" vertical="top" wrapText="1"/>
    </xf>
    <xf numFmtId="0" fontId="29" fillId="0" borderId="0" xfId="1" applyFont="1" applyFill="1" applyAlignment="1">
      <alignment horizontal="right"/>
    </xf>
    <xf numFmtId="2" fontId="29" fillId="0" borderId="0" xfId="1" applyNumberFormat="1" applyFont="1" applyFill="1"/>
    <xf numFmtId="44" fontId="29" fillId="0" borderId="0" xfId="1" applyNumberFormat="1" applyFont="1" applyFill="1"/>
    <xf numFmtId="0" fontId="30" fillId="0" borderId="0" xfId="1" applyFont="1" applyFill="1" applyAlignment="1">
      <alignment horizontal="center" vertical="top"/>
    </xf>
    <xf numFmtId="0" fontId="30" fillId="0" borderId="0" xfId="1" applyFont="1" applyFill="1" applyAlignment="1">
      <alignment horizontal="justify" vertical="top" wrapText="1"/>
    </xf>
    <xf numFmtId="165" fontId="29" fillId="0" borderId="0" xfId="1" applyNumberFormat="1" applyFont="1" applyFill="1"/>
    <xf numFmtId="0" fontId="29" fillId="0" borderId="0" xfId="1" applyFont="1" applyFill="1" applyAlignment="1">
      <alignment vertical="top" wrapText="1"/>
    </xf>
    <xf numFmtId="49" fontId="29" fillId="0" borderId="0" xfId="1" applyNumberFormat="1" applyFont="1" applyFill="1" applyAlignment="1">
      <alignment horizontal="left" vertical="top"/>
    </xf>
    <xf numFmtId="0" fontId="29" fillId="0" borderId="0" xfId="1" applyFont="1" applyFill="1" applyAlignment="1">
      <alignment horizontal="justify" vertical="top" wrapText="1"/>
    </xf>
    <xf numFmtId="0" fontId="29" fillId="0" borderId="0" xfId="1" applyFont="1" applyFill="1" applyAlignment="1">
      <alignment horizontal="justify"/>
    </xf>
    <xf numFmtId="0" fontId="29" fillId="0" borderId="0" xfId="1" applyFont="1" applyFill="1" applyAlignment="1">
      <alignment horizontal="justify" vertical="top"/>
    </xf>
    <xf numFmtId="165" fontId="29" fillId="0" borderId="0" xfId="1" applyNumberFormat="1" applyFont="1" applyFill="1" applyAlignment="1">
      <alignment horizontal="right"/>
    </xf>
    <xf numFmtId="44" fontId="29" fillId="0" borderId="0" xfId="1" applyNumberFormat="1" applyFont="1" applyFill="1" applyAlignment="1">
      <alignment horizontal="right"/>
    </xf>
    <xf numFmtId="0" fontId="29" fillId="0" borderId="0" xfId="1" applyFont="1" applyFill="1"/>
    <xf numFmtId="2" fontId="29" fillId="0" borderId="0" xfId="1" applyNumberFormat="1" applyFont="1" applyFill="1" applyAlignment="1">
      <alignment shrinkToFit="1"/>
    </xf>
    <xf numFmtId="0" fontId="18" fillId="0" borderId="0" xfId="10" applyFont="1" applyFill="1" applyAlignment="1">
      <alignment horizontal="center" vertical="top"/>
    </xf>
    <xf numFmtId="0" fontId="18" fillId="0" borderId="0" xfId="0" applyFont="1" applyFill="1" applyAlignment="1">
      <alignment vertical="top"/>
    </xf>
    <xf numFmtId="4" fontId="18" fillId="0" borderId="0" xfId="0" applyNumberFormat="1" applyFont="1" applyFill="1" applyAlignment="1">
      <alignment horizontal="center" vertical="top"/>
    </xf>
    <xf numFmtId="4" fontId="18" fillId="0" borderId="0" xfId="0" applyNumberFormat="1" applyFont="1" applyFill="1" applyAlignment="1">
      <alignment vertical="top"/>
    </xf>
    <xf numFmtId="0" fontId="18" fillId="0" borderId="0" xfId="0" applyFont="1" applyFill="1" applyAlignment="1">
      <alignment horizontal="justify" vertical="top" wrapText="1"/>
    </xf>
    <xf numFmtId="0" fontId="9" fillId="0" borderId="0" xfId="0" applyFont="1" applyAlignment="1">
      <alignment horizontal="center"/>
    </xf>
    <xf numFmtId="0" fontId="9" fillId="0" borderId="0" xfId="0" applyFont="1"/>
    <xf numFmtId="2" fontId="9" fillId="0" borderId="0" xfId="0" applyNumberFormat="1" applyFont="1" applyAlignment="1">
      <alignment horizontal="right"/>
    </xf>
    <xf numFmtId="4" fontId="9" fillId="0" borderId="0" xfId="0" applyNumberFormat="1" applyFont="1"/>
    <xf numFmtId="0" fontId="9" fillId="0" borderId="0" xfId="0" quotePrefix="1" applyFont="1" applyAlignment="1">
      <alignment horizontal="center" vertical="top"/>
    </xf>
    <xf numFmtId="2" fontId="9" fillId="0" borderId="0" xfId="0" applyNumberFormat="1" applyFont="1"/>
    <xf numFmtId="0" fontId="9" fillId="0" borderId="0" xfId="0" applyFont="1" applyAlignment="1">
      <alignment horizontal="center" vertical="top"/>
    </xf>
    <xf numFmtId="0" fontId="5" fillId="7" borderId="0" xfId="10" applyFont="1" applyFill="1" applyAlignment="1">
      <alignment horizontal="center" vertical="top"/>
    </xf>
    <xf numFmtId="0" fontId="5" fillId="7" borderId="4" xfId="10" applyFont="1" applyFill="1" applyBorder="1" applyAlignment="1">
      <alignment horizontal="left" vertical="top"/>
    </xf>
    <xf numFmtId="0" fontId="7" fillId="7" borderId="0" xfId="10" applyFill="1" applyAlignment="1">
      <alignment horizontal="center"/>
    </xf>
    <xf numFmtId="2" fontId="7" fillId="7" borderId="0" xfId="10" applyNumberFormat="1" applyFill="1" applyAlignment="1">
      <alignment horizontal="center"/>
    </xf>
    <xf numFmtId="4" fontId="7" fillId="7" borderId="0" xfId="10" applyNumberFormat="1" applyFill="1" applyAlignment="1">
      <alignment horizontal="center"/>
    </xf>
    <xf numFmtId="0" fontId="5" fillId="0" borderId="0" xfId="10" applyFont="1" applyFill="1" applyAlignment="1">
      <alignment horizontal="center" vertical="top"/>
    </xf>
    <xf numFmtId="0" fontId="5" fillId="0" borderId="0" xfId="10" applyFont="1" applyFill="1" applyBorder="1" applyAlignment="1">
      <alignment horizontal="left" vertical="top"/>
    </xf>
    <xf numFmtId="0" fontId="7" fillId="0" borderId="0" xfId="10" applyFill="1" applyAlignment="1">
      <alignment horizontal="center"/>
    </xf>
    <xf numFmtId="2" fontId="7" fillId="0" borderId="0" xfId="10" applyNumberFormat="1" applyFill="1" applyAlignment="1">
      <alignment horizontal="center"/>
    </xf>
    <xf numFmtId="4" fontId="7" fillId="0" borderId="0" xfId="10" applyNumberFormat="1" applyFill="1" applyAlignment="1">
      <alignment horizontal="center"/>
    </xf>
    <xf numFmtId="0" fontId="7" fillId="0" borderId="0" xfId="10" applyAlignment="1">
      <alignment horizontal="center" vertical="top"/>
    </xf>
    <xf numFmtId="0" fontId="12" fillId="0" borderId="0" xfId="10" quotePrefix="1" applyFont="1" applyAlignment="1">
      <alignment horizontal="left" vertical="top" wrapText="1"/>
    </xf>
    <xf numFmtId="0" fontId="3" fillId="0" borderId="0" xfId="10" applyFont="1" applyAlignment="1">
      <alignment horizontal="right"/>
    </xf>
    <xf numFmtId="2" fontId="7" fillId="0" borderId="0" xfId="10" applyNumberFormat="1"/>
    <xf numFmtId="0" fontId="7" fillId="0" borderId="0" xfId="10" applyFont="1" applyAlignment="1">
      <alignment horizontal="center" vertical="top"/>
    </xf>
    <xf numFmtId="0" fontId="7" fillId="0" borderId="0" xfId="10" quotePrefix="1" applyFont="1" applyAlignment="1">
      <alignment horizontal="left" vertical="top" wrapText="1"/>
    </xf>
    <xf numFmtId="2" fontId="3" fillId="0" borderId="0" xfId="10" applyNumberFormat="1" applyFont="1"/>
    <xf numFmtId="0" fontId="7" fillId="0" borderId="0" xfId="6" applyFont="1" applyFill="1" applyAlignment="1">
      <alignment horizontal="justify" vertical="top" wrapText="1"/>
    </xf>
    <xf numFmtId="0" fontId="7" fillId="7" borderId="0" xfId="10" applyFill="1" applyAlignment="1">
      <alignment horizontal="center" vertical="top"/>
    </xf>
    <xf numFmtId="0" fontId="50" fillId="7" borderId="3" xfId="10" applyFont="1" applyFill="1" applyBorder="1" applyAlignment="1">
      <alignment horizontal="left"/>
    </xf>
    <xf numFmtId="0" fontId="9" fillId="7" borderId="1" xfId="10" applyFont="1" applyFill="1" applyBorder="1"/>
    <xf numFmtId="2" fontId="9" fillId="7" borderId="1" xfId="10" applyNumberFormat="1" applyFont="1" applyFill="1" applyBorder="1"/>
    <xf numFmtId="2" fontId="7" fillId="7" borderId="1" xfId="10" applyNumberFormat="1" applyFill="1" applyBorder="1"/>
    <xf numFmtId="4" fontId="7" fillId="7" borderId="2" xfId="10" applyNumberFormat="1" applyFill="1" applyBorder="1"/>
    <xf numFmtId="0" fontId="7" fillId="0" borderId="0" xfId="10" applyAlignment="1">
      <alignment horizontal="left" vertical="top" wrapText="1"/>
    </xf>
    <xf numFmtId="0" fontId="7" fillId="0" borderId="0" xfId="10" applyAlignment="1">
      <alignment horizontal="right"/>
    </xf>
    <xf numFmtId="0" fontId="5" fillId="7" borderId="3" xfId="10" applyFont="1" applyFill="1" applyBorder="1" applyAlignment="1">
      <alignment horizontal="left" vertical="top" wrapText="1"/>
    </xf>
    <xf numFmtId="0" fontId="5" fillId="0" borderId="0" xfId="10" applyFont="1" applyAlignment="1">
      <alignment horizontal="center" vertical="top"/>
    </xf>
    <xf numFmtId="0" fontId="5" fillId="0" borderId="0" xfId="10" applyFont="1" applyAlignment="1">
      <alignment horizontal="left" vertical="top" wrapText="1"/>
    </xf>
    <xf numFmtId="0" fontId="5" fillId="0" borderId="3" xfId="10" applyFont="1" applyBorder="1" applyAlignment="1">
      <alignment horizontal="left" vertical="top" wrapText="1"/>
    </xf>
    <xf numFmtId="0" fontId="7" fillId="0" borderId="1" xfId="10" applyBorder="1" applyAlignment="1">
      <alignment horizontal="right"/>
    </xf>
    <xf numFmtId="2" fontId="7" fillId="0" borderId="1" xfId="10" applyNumberFormat="1" applyBorder="1"/>
    <xf numFmtId="4" fontId="7" fillId="0" borderId="2" xfId="10" applyNumberFormat="1" applyBorder="1"/>
    <xf numFmtId="2" fontId="7" fillId="0" borderId="1" xfId="10" applyNumberFormat="1" applyBorder="1" applyAlignment="1">
      <alignment shrinkToFit="1"/>
    </xf>
    <xf numFmtId="0" fontId="5" fillId="0" borderId="0" xfId="10" applyFont="1" applyBorder="1" applyAlignment="1">
      <alignment horizontal="left" vertical="top" wrapText="1"/>
    </xf>
    <xf numFmtId="0" fontId="7" fillId="0" borderId="0" xfId="10" applyBorder="1" applyAlignment="1">
      <alignment horizontal="right"/>
    </xf>
    <xf numFmtId="2" fontId="7" fillId="0" borderId="0" xfId="10" applyNumberFormat="1" applyBorder="1" applyAlignment="1">
      <alignment shrinkToFit="1"/>
    </xf>
    <xf numFmtId="2" fontId="7" fillId="0" borderId="0" xfId="10" applyNumberFormat="1" applyBorder="1"/>
    <xf numFmtId="4" fontId="7" fillId="0" borderId="0" xfId="10" applyNumberFormat="1" applyBorder="1"/>
    <xf numFmtId="0" fontId="7" fillId="0" borderId="0" xfId="10" applyBorder="1" applyAlignment="1">
      <alignment horizontal="center" vertical="top"/>
    </xf>
    <xf numFmtId="0" fontId="7" fillId="0" borderId="0" xfId="10" applyFill="1" applyBorder="1" applyAlignment="1">
      <alignment horizontal="left" vertical="top" wrapText="1"/>
    </xf>
    <xf numFmtId="0" fontId="7" fillId="0" borderId="0" xfId="10" applyFill="1" applyBorder="1" applyAlignment="1">
      <alignment horizontal="right"/>
    </xf>
    <xf numFmtId="2" fontId="7" fillId="0" borderId="0" xfId="10" applyNumberFormat="1" applyFill="1" applyBorder="1"/>
    <xf numFmtId="4" fontId="7" fillId="0" borderId="0" xfId="10" applyNumberFormat="1" applyFill="1" applyBorder="1"/>
    <xf numFmtId="0" fontId="5" fillId="0" borderId="8" xfId="10" applyFont="1" applyBorder="1" applyAlignment="1">
      <alignment horizontal="left" vertical="top" wrapText="1"/>
    </xf>
    <xf numFmtId="0" fontId="7" fillId="0" borderId="8" xfId="10" applyBorder="1" applyAlignment="1">
      <alignment horizontal="right"/>
    </xf>
    <xf numFmtId="2" fontId="7" fillId="0" borderId="8" xfId="10" applyNumberFormat="1" applyBorder="1" applyAlignment="1">
      <alignment shrinkToFit="1"/>
    </xf>
    <xf numFmtId="2" fontId="7" fillId="0" borderId="8" xfId="10" applyNumberFormat="1" applyBorder="1"/>
    <xf numFmtId="4" fontId="7" fillId="0" borderId="8" xfId="10" applyNumberFormat="1" applyBorder="1"/>
    <xf numFmtId="0" fontId="7" fillId="0" borderId="9" xfId="10" applyBorder="1" applyAlignment="1">
      <alignment horizontal="left" vertical="top" wrapText="1"/>
    </xf>
    <xf numFmtId="0" fontId="7" fillId="0" borderId="9" xfId="10" applyBorder="1" applyAlignment="1">
      <alignment horizontal="right"/>
    </xf>
    <xf numFmtId="2" fontId="7" fillId="0" borderId="9" xfId="10" applyNumberFormat="1" applyBorder="1"/>
    <xf numFmtId="4" fontId="7" fillId="0" borderId="9" xfId="10" applyNumberFormat="1" applyBorder="1"/>
    <xf numFmtId="0" fontId="5" fillId="0" borderId="3" xfId="10" applyFont="1" applyBorder="1" applyAlignment="1">
      <alignment horizontal="right" vertical="top" wrapText="1"/>
    </xf>
    <xf numFmtId="0" fontId="7" fillId="0" borderId="0" xfId="10" applyAlignment="1">
      <alignment horizontal="right" vertical="top"/>
    </xf>
    <xf numFmtId="0" fontId="5" fillId="0" borderId="1" xfId="10" applyFont="1" applyBorder="1" applyAlignment="1">
      <alignment horizontal="right"/>
    </xf>
    <xf numFmtId="2" fontId="5" fillId="0" borderId="1" xfId="10" applyNumberFormat="1" applyFont="1" applyBorder="1" applyAlignment="1">
      <alignment shrinkToFit="1"/>
    </xf>
    <xf numFmtId="2" fontId="5" fillId="0" borderId="1" xfId="10" applyNumberFormat="1" applyFont="1" applyBorder="1"/>
    <xf numFmtId="4" fontId="5" fillId="0" borderId="2" xfId="10" applyNumberFormat="1" applyFont="1" applyBorder="1"/>
    <xf numFmtId="0" fontId="7" fillId="0" borderId="0" xfId="10" applyFill="1" applyBorder="1" applyAlignment="1">
      <alignment horizontal="center" vertical="top"/>
    </xf>
    <xf numFmtId="0" fontId="3" fillId="0" borderId="0" xfId="10" applyFont="1" applyFill="1" applyBorder="1" applyAlignment="1">
      <alignment wrapText="1"/>
    </xf>
    <xf numFmtId="0" fontId="7" fillId="0" borderId="0" xfId="10" applyFill="1" applyBorder="1" applyAlignment="1">
      <alignment horizontal="left" vertical="top"/>
    </xf>
    <xf numFmtId="0" fontId="5" fillId="0" borderId="0" xfId="10" applyFont="1" applyFill="1" applyBorder="1" applyAlignment="1">
      <alignment horizontal="left" vertical="top" wrapText="1"/>
    </xf>
    <xf numFmtId="0" fontId="5" fillId="0" borderId="0" xfId="10" applyFont="1" applyFill="1" applyBorder="1" applyAlignment="1">
      <alignment horizontal="center" vertical="top"/>
    </xf>
    <xf numFmtId="2" fontId="7" fillId="0" borderId="0" xfId="10" applyNumberFormat="1" applyFill="1" applyBorder="1" applyAlignment="1">
      <alignment shrinkToFit="1"/>
    </xf>
    <xf numFmtId="0" fontId="5" fillId="0" borderId="0" xfId="10" applyFont="1" applyFill="1" applyBorder="1" applyAlignment="1">
      <alignment horizontal="right" vertical="top" wrapText="1"/>
    </xf>
    <xf numFmtId="0" fontId="7" fillId="0" borderId="0" xfId="10" applyFill="1" applyBorder="1" applyAlignment="1">
      <alignment horizontal="right" vertical="top"/>
    </xf>
    <xf numFmtId="0" fontId="5" fillId="0" borderId="0" xfId="10" applyFont="1" applyFill="1" applyBorder="1" applyAlignment="1">
      <alignment horizontal="right"/>
    </xf>
    <xf numFmtId="2" fontId="5" fillId="0" borderId="0" xfId="10" applyNumberFormat="1" applyFont="1" applyFill="1" applyBorder="1" applyAlignment="1">
      <alignment shrinkToFit="1"/>
    </xf>
    <xf numFmtId="2" fontId="5" fillId="0" borderId="0" xfId="10" applyNumberFormat="1" applyFont="1" applyFill="1" applyBorder="1"/>
    <xf numFmtId="0" fontId="3" fillId="0" borderId="0" xfId="10" applyFont="1" applyFill="1" applyBorder="1" applyAlignment="1">
      <alignment horizontal="left" vertical="top" wrapText="1"/>
    </xf>
    <xf numFmtId="49" fontId="21" fillId="0" borderId="6" xfId="153" applyNumberFormat="1" applyFont="1" applyFill="1" applyBorder="1" applyAlignment="1">
      <alignment horizontal="right" vertical="top"/>
    </xf>
    <xf numFmtId="0" fontId="21" fillId="0" borderId="7" xfId="153" quotePrefix="1" applyFont="1" applyFill="1" applyBorder="1" applyAlignment="1">
      <alignment horizontal="justify" vertical="top"/>
    </xf>
    <xf numFmtId="167" fontId="20" fillId="0" borderId="7" xfId="153" applyNumberFormat="1" applyFont="1" applyFill="1" applyBorder="1" applyAlignment="1">
      <alignment horizontal="center" vertical="top"/>
    </xf>
    <xf numFmtId="0" fontId="20" fillId="0" borderId="7" xfId="153" applyFont="1" applyFill="1" applyBorder="1" applyAlignment="1">
      <alignment horizontal="right" vertical="top"/>
    </xf>
    <xf numFmtId="4" fontId="20" fillId="0" borderId="7" xfId="153" applyNumberFormat="1" applyFont="1" applyFill="1" applyBorder="1" applyAlignment="1">
      <alignment horizontal="right" vertical="top"/>
    </xf>
    <xf numFmtId="0" fontId="20" fillId="0" borderId="0" xfId="153" applyFont="1" applyFill="1" applyAlignment="1">
      <alignment vertical="top"/>
    </xf>
    <xf numFmtId="0" fontId="20" fillId="0" borderId="0" xfId="0" applyFont="1" applyFill="1" applyAlignment="1">
      <alignment horizontal="center" vertical="top"/>
    </xf>
    <xf numFmtId="0" fontId="20" fillId="0" borderId="0" xfId="0" applyFont="1" applyFill="1" applyBorder="1" applyAlignment="1">
      <alignment horizontal="justify" vertical="top"/>
    </xf>
    <xf numFmtId="0" fontId="20" fillId="0" borderId="0" xfId="0" applyFont="1" applyFill="1" applyAlignment="1">
      <alignment horizontal="center"/>
    </xf>
    <xf numFmtId="174" fontId="20" fillId="0" borderId="0" xfId="0" applyNumberFormat="1" applyFont="1" applyFill="1" applyAlignment="1">
      <alignment horizontal="right"/>
    </xf>
    <xf numFmtId="4" fontId="20" fillId="0" borderId="0" xfId="0" applyNumberFormat="1" applyFont="1" applyFill="1"/>
    <xf numFmtId="0" fontId="20" fillId="0" borderId="0" xfId="0" applyFont="1" applyFill="1"/>
    <xf numFmtId="49" fontId="20" fillId="0" borderId="0" xfId="0" applyNumberFormat="1" applyFont="1" applyFill="1" applyAlignment="1">
      <alignment horizontal="center" vertical="top"/>
    </xf>
    <xf numFmtId="4" fontId="20" fillId="0" borderId="0" xfId="0" applyNumberFormat="1" applyFont="1" applyFill="1" applyAlignment="1">
      <alignment horizontal="center"/>
    </xf>
    <xf numFmtId="0" fontId="20" fillId="0" borderId="0" xfId="0" applyFont="1" applyFill="1" applyBorder="1" applyAlignment="1">
      <alignment horizontal="center"/>
    </xf>
    <xf numFmtId="0" fontId="20" fillId="0" borderId="0" xfId="0" applyFont="1" applyFill="1" applyAlignment="1">
      <alignment horizontal="justify" vertical="top" wrapText="1"/>
    </xf>
    <xf numFmtId="0" fontId="20" fillId="0" borderId="0" xfId="0" applyFont="1" applyFill="1" applyAlignment="1">
      <alignment horizontal="center" vertical="top" wrapText="1"/>
    </xf>
    <xf numFmtId="4" fontId="20" fillId="0" borderId="0" xfId="0" applyNumberFormat="1" applyFont="1" applyFill="1" applyAlignment="1">
      <alignment horizontal="center" vertical="top" wrapText="1"/>
    </xf>
    <xf numFmtId="0" fontId="20" fillId="0" borderId="0" xfId="0" applyFont="1" applyFill="1" applyAlignment="1">
      <alignment horizontal="left" vertical="top" wrapText="1" readingOrder="1"/>
    </xf>
    <xf numFmtId="0" fontId="20" fillId="0" borderId="0" xfId="0" applyFont="1" applyFill="1" applyBorder="1" applyAlignment="1">
      <alignment horizontal="justify" vertical="distributed" wrapText="1"/>
    </xf>
    <xf numFmtId="4" fontId="20" fillId="0" borderId="4" xfId="1" applyNumberFormat="1" applyFont="1" applyFill="1" applyBorder="1" applyAlignment="1">
      <alignment horizontal="right"/>
    </xf>
    <xf numFmtId="0" fontId="20" fillId="0" borderId="0" xfId="0" quotePrefix="1" applyFont="1" applyFill="1" applyAlignment="1">
      <alignment horizontal="justify" vertical="top" wrapText="1"/>
    </xf>
    <xf numFmtId="4" fontId="20" fillId="0" borderId="0" xfId="0" applyNumberFormat="1" applyFont="1" applyFill="1" applyAlignment="1">
      <alignment horizontal="center" vertical="top"/>
    </xf>
    <xf numFmtId="4" fontId="21" fillId="0" borderId="7" xfId="153" applyNumberFormat="1" applyFont="1" applyFill="1" applyBorder="1" applyAlignment="1">
      <alignment horizontal="right" vertical="top"/>
    </xf>
    <xf numFmtId="49" fontId="21" fillId="0" borderId="0" xfId="10" applyNumberFormat="1" applyFont="1" applyFill="1" applyAlignment="1">
      <alignment horizontal="right" vertical="top"/>
    </xf>
    <xf numFmtId="0" fontId="21" fillId="0" borderId="0" xfId="58" applyFont="1" applyFill="1" applyAlignment="1">
      <alignment horizontal="left" vertical="top" wrapText="1"/>
    </xf>
    <xf numFmtId="0" fontId="20" fillId="0" borderId="0" xfId="10" applyFont="1" applyFill="1" applyAlignment="1">
      <alignment horizontal="right" vertical="top"/>
    </xf>
    <xf numFmtId="4" fontId="20" fillId="0" borderId="0" xfId="10" applyNumberFormat="1" applyFont="1" applyFill="1" applyAlignment="1">
      <alignment horizontal="right" vertical="top"/>
    </xf>
    <xf numFmtId="0" fontId="20" fillId="0" borderId="0" xfId="10" applyFont="1" applyFill="1" applyAlignment="1">
      <alignment vertical="top"/>
    </xf>
    <xf numFmtId="0" fontId="20" fillId="0" borderId="0" xfId="58" applyFont="1" applyFill="1" applyAlignment="1">
      <alignment vertical="top" wrapText="1"/>
    </xf>
    <xf numFmtId="0" fontId="20" fillId="0" borderId="0" xfId="14" applyNumberFormat="1" applyFont="1" applyFill="1" applyBorder="1" applyAlignment="1">
      <alignment horizontal="justify" vertical="top" wrapText="1"/>
    </xf>
    <xf numFmtId="49" fontId="20" fillId="0" borderId="0" xfId="14" applyNumberFormat="1" applyFont="1" applyFill="1" applyBorder="1" applyAlignment="1">
      <alignment horizontal="justify" vertical="distributed" wrapText="1"/>
    </xf>
    <xf numFmtId="0" fontId="21" fillId="0" borderId="0" xfId="0" applyFont="1" applyAlignment="1">
      <alignment horizontal="center" vertical="top"/>
    </xf>
    <xf numFmtId="0" fontId="21" fillId="0" borderId="4" xfId="0" applyFont="1" applyBorder="1" applyAlignment="1">
      <alignment horizontal="left" vertical="top"/>
    </xf>
    <xf numFmtId="0" fontId="20" fillId="0" borderId="0" xfId="0" applyFont="1" applyAlignment="1">
      <alignment horizontal="right"/>
    </xf>
    <xf numFmtId="2" fontId="20" fillId="0" borderId="0" xfId="0" applyNumberFormat="1" applyFont="1"/>
    <xf numFmtId="0" fontId="20" fillId="0" borderId="0" xfId="6" applyFont="1" applyFill="1" applyBorder="1" applyAlignment="1">
      <alignment horizontal="left"/>
    </xf>
    <xf numFmtId="44" fontId="20" fillId="0" borderId="0" xfId="6" applyNumberFormat="1" applyFont="1" applyFill="1" applyAlignment="1">
      <alignment horizontal="right"/>
    </xf>
    <xf numFmtId="0" fontId="20" fillId="0" borderId="0" xfId="0" applyFont="1" applyAlignment="1">
      <alignment horizontal="center" wrapText="1"/>
    </xf>
    <xf numFmtId="0" fontId="20" fillId="0" borderId="0" xfId="0" applyFont="1" applyAlignment="1">
      <alignment horizontal="left" vertical="top" wrapText="1"/>
    </xf>
    <xf numFmtId="2" fontId="20" fillId="0" borderId="1" xfId="0" applyNumberFormat="1" applyFont="1" applyBorder="1"/>
    <xf numFmtId="4" fontId="20" fillId="0" borderId="2" xfId="0" applyNumberFormat="1" applyFont="1" applyBorder="1"/>
    <xf numFmtId="2" fontId="20" fillId="0" borderId="0" xfId="0" applyNumberFormat="1" applyFont="1" applyAlignment="1">
      <alignment shrinkToFit="1"/>
    </xf>
    <xf numFmtId="0" fontId="21" fillId="0" borderId="0" xfId="0" applyFont="1" applyAlignment="1">
      <alignment horizontal="right" vertical="top" wrapText="1"/>
    </xf>
    <xf numFmtId="0" fontId="20" fillId="0" borderId="0" xfId="0" applyFont="1" applyAlignment="1">
      <alignment horizontal="right" vertical="top"/>
    </xf>
    <xf numFmtId="0" fontId="21" fillId="0" borderId="0" xfId="0" applyFont="1" applyAlignment="1">
      <alignment horizontal="right"/>
    </xf>
    <xf numFmtId="2" fontId="21" fillId="0" borderId="0" xfId="0" applyNumberFormat="1" applyFont="1" applyAlignment="1">
      <alignment shrinkToFit="1"/>
    </xf>
    <xf numFmtId="2" fontId="21" fillId="0" borderId="0" xfId="0" applyNumberFormat="1" applyFont="1"/>
    <xf numFmtId="0" fontId="20" fillId="0" borderId="0" xfId="0" applyFont="1" applyFill="1" applyBorder="1" applyAlignment="1">
      <alignment horizontal="justify" vertical="top" wrapText="1"/>
    </xf>
    <xf numFmtId="4" fontId="20" fillId="0" borderId="0" xfId="0" applyNumberFormat="1" applyFont="1" applyFill="1" applyBorder="1" applyAlignment="1">
      <alignment horizontal="center"/>
    </xf>
    <xf numFmtId="0" fontId="20" fillId="0" borderId="0" xfId="0" applyFont="1" applyFill="1" applyAlignment="1">
      <alignment horizontal="justify" vertical="distributed" wrapText="1"/>
    </xf>
    <xf numFmtId="49" fontId="21" fillId="0" borderId="0" xfId="153" applyNumberFormat="1" applyFont="1" applyFill="1" applyBorder="1" applyAlignment="1">
      <alignment horizontal="right" vertical="top"/>
    </xf>
    <xf numFmtId="0" fontId="21" fillId="0" borderId="0" xfId="153" quotePrefix="1" applyFont="1" applyFill="1" applyBorder="1" applyAlignment="1">
      <alignment horizontal="justify" vertical="top"/>
    </xf>
    <xf numFmtId="167" fontId="20" fillId="0" borderId="0" xfId="153" applyNumberFormat="1" applyFont="1" applyFill="1" applyBorder="1" applyAlignment="1">
      <alignment horizontal="center" vertical="top"/>
    </xf>
    <xf numFmtId="0" fontId="20" fillId="0" borderId="0" xfId="153" applyFont="1" applyFill="1" applyBorder="1" applyAlignment="1">
      <alignment horizontal="right" vertical="top"/>
    </xf>
    <xf numFmtId="4" fontId="20" fillId="0" borderId="0" xfId="153" applyNumberFormat="1" applyFont="1" applyFill="1" applyBorder="1" applyAlignment="1">
      <alignment horizontal="right" vertical="top"/>
    </xf>
    <xf numFmtId="4" fontId="21" fillId="0" borderId="0" xfId="153" applyNumberFormat="1" applyFont="1" applyFill="1" applyBorder="1" applyAlignment="1">
      <alignment horizontal="right" vertical="top"/>
    </xf>
    <xf numFmtId="49" fontId="21" fillId="0" borderId="6" xfId="153" applyNumberFormat="1" applyFont="1" applyFill="1" applyBorder="1" applyAlignment="1">
      <alignment horizontal="center" vertical="top"/>
    </xf>
    <xf numFmtId="49" fontId="21" fillId="0" borderId="0" xfId="153" applyNumberFormat="1" applyFont="1" applyFill="1" applyBorder="1" applyAlignment="1">
      <alignment horizontal="center" vertical="top"/>
    </xf>
    <xf numFmtId="4" fontId="20" fillId="0" borderId="7" xfId="153" applyNumberFormat="1" applyFont="1" applyFill="1" applyBorder="1" applyAlignment="1">
      <alignment horizontal="center" vertical="top"/>
    </xf>
    <xf numFmtId="4" fontId="20" fillId="0" borderId="0" xfId="153" applyNumberFormat="1" applyFont="1" applyFill="1" applyBorder="1" applyAlignment="1">
      <alignment horizontal="center" vertical="top"/>
    </xf>
    <xf numFmtId="0" fontId="20" fillId="0" borderId="0" xfId="0" applyFont="1" applyAlignment="1">
      <alignment horizontal="justify" vertical="justify" wrapText="1"/>
    </xf>
    <xf numFmtId="0" fontId="20" fillId="0" borderId="0" xfId="1" applyFont="1" applyAlignment="1">
      <alignment horizontal="justify" vertical="justify" wrapText="1"/>
    </xf>
    <xf numFmtId="0" fontId="20" fillId="0" borderId="0" xfId="0" applyFont="1" applyAlignment="1">
      <alignment horizontal="justify" vertical="top" wrapText="1"/>
    </xf>
    <xf numFmtId="0" fontId="20" fillId="0" borderId="0" xfId="1" quotePrefix="1" applyFont="1" applyAlignment="1">
      <alignment horizontal="justify" vertical="justify" wrapText="1"/>
    </xf>
    <xf numFmtId="0" fontId="57" fillId="0" borderId="0" xfId="0" applyFont="1" applyAlignment="1">
      <alignment horizontal="justify" wrapText="1"/>
    </xf>
    <xf numFmtId="0" fontId="58" fillId="0" borderId="0" xfId="0" applyFont="1" applyAlignment="1">
      <alignment horizontal="justify" vertical="justify" wrapText="1"/>
    </xf>
    <xf numFmtId="0" fontId="20" fillId="0" borderId="0" xfId="0" quotePrefix="1" applyFont="1" applyAlignment="1">
      <alignment horizontal="justify" vertical="justify" wrapText="1"/>
    </xf>
    <xf numFmtId="0" fontId="59" fillId="0" borderId="0" xfId="0" quotePrefix="1" applyFont="1" applyAlignment="1">
      <alignment horizontal="justify" vertical="justify" wrapText="1"/>
    </xf>
    <xf numFmtId="0" fontId="21" fillId="0" borderId="0" xfId="0" applyFont="1" applyAlignment="1">
      <alignment horizontal="justify" vertical="justify" wrapText="1"/>
    </xf>
    <xf numFmtId="0" fontId="20" fillId="0" borderId="0" xfId="1" applyFont="1" applyAlignment="1">
      <alignment horizontal="center" vertical="top"/>
    </xf>
    <xf numFmtId="4" fontId="20" fillId="0" borderId="0" xfId="1" applyNumberFormat="1" applyFont="1"/>
    <xf numFmtId="4" fontId="20" fillId="0" borderId="0" xfId="0" applyNumberFormat="1" applyFont="1" applyFill="1" applyAlignment="1">
      <alignment horizontal="right"/>
    </xf>
    <xf numFmtId="0" fontId="21" fillId="0" borderId="0" xfId="0" applyFont="1" applyFill="1" applyAlignment="1">
      <alignment horizontal="justify" vertical="top" wrapText="1"/>
    </xf>
    <xf numFmtId="4" fontId="20" fillId="0" borderId="0" xfId="0" applyNumberFormat="1" applyFont="1" applyFill="1" applyAlignment="1">
      <alignment horizontal="right" vertical="top"/>
    </xf>
    <xf numFmtId="2" fontId="20" fillId="0" borderId="0" xfId="0" applyNumberFormat="1" applyFont="1" applyAlignment="1">
      <alignment horizontal="center" vertical="top"/>
    </xf>
    <xf numFmtId="49" fontId="20" fillId="0" borderId="0" xfId="0" applyNumberFormat="1" applyFont="1" applyFill="1" applyAlignment="1">
      <alignment horizontal="center" vertical="top" wrapText="1"/>
    </xf>
    <xf numFmtId="0" fontId="20" fillId="0" borderId="0" xfId="0" applyFont="1" applyFill="1" applyAlignment="1">
      <alignment horizontal="center" wrapText="1"/>
    </xf>
    <xf numFmtId="4" fontId="20" fillId="0" borderId="0" xfId="135" applyNumberFormat="1" applyFont="1" applyFill="1" applyAlignment="1">
      <alignment horizontal="center" wrapText="1"/>
    </xf>
    <xf numFmtId="0" fontId="20" fillId="0" borderId="0" xfId="1" applyFont="1" applyFill="1" applyAlignment="1">
      <alignment horizontal="center" vertical="top"/>
    </xf>
    <xf numFmtId="0" fontId="20" fillId="0" borderId="0" xfId="1" quotePrefix="1" applyFont="1" applyFill="1" applyAlignment="1">
      <alignment horizontal="justify" vertical="top" wrapText="1"/>
    </xf>
    <xf numFmtId="4" fontId="20" fillId="0" borderId="0" xfId="1" applyNumberFormat="1" applyFont="1" applyFill="1"/>
    <xf numFmtId="0" fontId="21" fillId="0" borderId="0" xfId="1" applyFont="1" applyFill="1" applyAlignment="1">
      <alignment horizontal="center" vertical="top"/>
    </xf>
    <xf numFmtId="0" fontId="21" fillId="0" borderId="0" xfId="1" applyFont="1" applyFill="1" applyAlignment="1">
      <alignment horizontal="justify" vertical="top" wrapText="1"/>
    </xf>
    <xf numFmtId="0" fontId="20" fillId="0" borderId="0" xfId="1" applyFont="1" applyFill="1" applyAlignment="1">
      <alignment vertical="top" wrapText="1"/>
    </xf>
    <xf numFmtId="4" fontId="20" fillId="0" borderId="0" xfId="1" applyNumberFormat="1" applyFont="1" applyFill="1" applyAlignment="1">
      <alignment vertical="top" wrapText="1"/>
    </xf>
    <xf numFmtId="49" fontId="20" fillId="0" borderId="0" xfId="1" applyNumberFormat="1" applyFont="1" applyFill="1" applyAlignment="1">
      <alignment horizontal="left" vertical="top"/>
    </xf>
    <xf numFmtId="0" fontId="20" fillId="0" borderId="0" xfId="1" applyFont="1" applyFill="1" applyAlignment="1">
      <alignment horizontal="justify" vertical="top" wrapText="1"/>
    </xf>
    <xf numFmtId="4" fontId="20" fillId="0" borderId="0" xfId="1" applyNumberFormat="1" applyFont="1" applyFill="1" applyAlignment="1">
      <alignment horizontal="right"/>
    </xf>
    <xf numFmtId="0" fontId="20" fillId="0" borderId="0" xfId="10" applyFont="1" applyFill="1" applyAlignment="1">
      <alignment horizontal="center" vertical="top"/>
    </xf>
    <xf numFmtId="4" fontId="20" fillId="0" borderId="0" xfId="0" applyNumberFormat="1" applyFont="1" applyFill="1" applyAlignment="1">
      <alignment vertical="top"/>
    </xf>
    <xf numFmtId="0" fontId="20" fillId="0" borderId="0" xfId="1" applyFont="1" applyAlignment="1">
      <alignment horizontal="right"/>
    </xf>
    <xf numFmtId="2" fontId="20" fillId="0" borderId="0" xfId="1" applyNumberFormat="1" applyFont="1"/>
    <xf numFmtId="0" fontId="21" fillId="0" borderId="0" xfId="0" applyFont="1" applyAlignment="1">
      <alignment horizontal="left" vertical="top"/>
    </xf>
    <xf numFmtId="0" fontId="20" fillId="0" borderId="0" xfId="0" applyFont="1" applyAlignment="1">
      <alignment horizontal="right" vertical="top" wrapText="1"/>
    </xf>
    <xf numFmtId="0" fontId="48" fillId="0" borderId="0" xfId="0" applyFont="1" applyAlignment="1">
      <alignment horizontal="right"/>
    </xf>
    <xf numFmtId="0" fontId="20" fillId="0" borderId="0" xfId="0" quotePrefix="1" applyFont="1" applyAlignment="1">
      <alignment horizontal="left" vertical="justify" wrapText="1"/>
    </xf>
    <xf numFmtId="0" fontId="20" fillId="0" borderId="0" xfId="0" applyFont="1" applyAlignment="1">
      <alignment horizontal="left" vertical="justify" wrapText="1"/>
    </xf>
    <xf numFmtId="0" fontId="21" fillId="0" borderId="0" xfId="0" applyFont="1"/>
    <xf numFmtId="0" fontId="55" fillId="0" borderId="0" xfId="0" applyFont="1" applyAlignment="1">
      <alignment horizontal="left"/>
    </xf>
    <xf numFmtId="0" fontId="21" fillId="0" borderId="0" xfId="0" applyFont="1" applyAlignment="1">
      <alignment horizontal="left"/>
    </xf>
    <xf numFmtId="0" fontId="20" fillId="0" borderId="0" xfId="0" applyFont="1" applyAlignment="1">
      <alignment horizontal="left"/>
    </xf>
    <xf numFmtId="0" fontId="21" fillId="0" borderId="0" xfId="1" applyFont="1" applyAlignment="1">
      <alignment horizontal="left" vertical="top"/>
    </xf>
    <xf numFmtId="0" fontId="20" fillId="0" borderId="0" xfId="1" applyFont="1" applyAlignment="1">
      <alignment horizontal="left"/>
    </xf>
    <xf numFmtId="0" fontId="20" fillId="0" borderId="0" xfId="1" applyFont="1" applyAlignment="1">
      <alignment horizontal="left" vertical="top" wrapText="1"/>
    </xf>
    <xf numFmtId="0" fontId="48" fillId="0" borderId="0" xfId="1" applyFont="1"/>
    <xf numFmtId="0" fontId="55" fillId="0" borderId="0" xfId="1" applyFont="1" applyAlignment="1">
      <alignment horizontal="left"/>
    </xf>
    <xf numFmtId="0" fontId="21" fillId="0" borderId="0" xfId="0" quotePrefix="1" applyFont="1" applyAlignment="1">
      <alignment horizontal="left" vertical="center" wrapText="1"/>
    </xf>
    <xf numFmtId="0" fontId="21" fillId="0" borderId="3" xfId="0" applyFont="1" applyBorder="1" applyAlignment="1">
      <alignment horizontal="left" vertical="top" wrapText="1"/>
    </xf>
    <xf numFmtId="0" fontId="20" fillId="0" borderId="1" xfId="0" applyFont="1" applyBorder="1" applyAlignment="1">
      <alignment horizontal="right"/>
    </xf>
    <xf numFmtId="4" fontId="54" fillId="0" borderId="2" xfId="0" applyNumberFormat="1" applyFont="1" applyBorder="1"/>
    <xf numFmtId="4" fontId="54" fillId="0" borderId="0" xfId="0" applyNumberFormat="1" applyFont="1"/>
    <xf numFmtId="165" fontId="20" fillId="0" borderId="0" xfId="0" applyNumberFormat="1" applyFont="1" applyAlignment="1">
      <alignment horizontal="right"/>
    </xf>
    <xf numFmtId="0" fontId="60" fillId="0" borderId="0" xfId="0" applyFont="1" applyAlignment="1">
      <alignment horizontal="center" vertical="top"/>
    </xf>
    <xf numFmtId="0" fontId="60" fillId="0" borderId="0" xfId="0" applyFont="1" applyAlignment="1">
      <alignment horizontal="right" vertical="top"/>
    </xf>
    <xf numFmtId="0" fontId="60" fillId="0" borderId="0" xfId="0" applyFont="1" applyAlignment="1">
      <alignment horizontal="right"/>
    </xf>
    <xf numFmtId="2" fontId="60" fillId="0" borderId="0" xfId="0" applyNumberFormat="1" applyFont="1" applyAlignment="1">
      <alignment horizontal="right"/>
    </xf>
    <xf numFmtId="165" fontId="60" fillId="0" borderId="0" xfId="0" applyNumberFormat="1" applyFont="1" applyAlignment="1">
      <alignment horizontal="right"/>
    </xf>
    <xf numFmtId="4" fontId="60" fillId="0" borderId="0" xfId="0" applyNumberFormat="1" applyFont="1"/>
    <xf numFmtId="0" fontId="20" fillId="0" borderId="0" xfId="1" quotePrefix="1" applyFont="1" applyAlignment="1">
      <alignment horizontal="right" vertical="justify" wrapText="1"/>
    </xf>
    <xf numFmtId="0" fontId="20" fillId="0" borderId="0" xfId="0" quotePrefix="1" applyFont="1" applyAlignment="1">
      <alignment horizontal="right" vertical="top"/>
    </xf>
    <xf numFmtId="0" fontId="11" fillId="0" borderId="0" xfId="1" applyFont="1" applyAlignment="1">
      <alignment horizontal="right"/>
    </xf>
    <xf numFmtId="4" fontId="11" fillId="0" borderId="0" xfId="1" applyNumberFormat="1" applyFont="1" applyAlignment="1">
      <alignment horizontal="right"/>
    </xf>
    <xf numFmtId="165" fontId="11" fillId="0" borderId="0" xfId="1" applyNumberFormat="1" applyFont="1" applyAlignment="1">
      <alignment horizontal="right"/>
    </xf>
    <xf numFmtId="0" fontId="20" fillId="0" borderId="0" xfId="1" quotePrefix="1" applyFont="1" applyAlignment="1">
      <alignment horizontal="right" vertical="top"/>
    </xf>
    <xf numFmtId="4" fontId="20" fillId="0" borderId="0" xfId="1" applyNumberFormat="1" applyFont="1" applyAlignment="1">
      <alignment horizontal="right"/>
    </xf>
    <xf numFmtId="165" fontId="20" fillId="0" borderId="0" xfId="1" applyNumberFormat="1" applyFont="1" applyAlignment="1">
      <alignment horizontal="right"/>
    </xf>
    <xf numFmtId="0" fontId="61" fillId="0" borderId="0" xfId="1" applyFont="1"/>
    <xf numFmtId="2" fontId="51" fillId="0" borderId="0" xfId="1" applyNumberFormat="1" applyFont="1"/>
    <xf numFmtId="2" fontId="20" fillId="0" borderId="0" xfId="1" applyNumberFormat="1" applyFont="1" applyAlignment="1">
      <alignment horizontal="right"/>
    </xf>
    <xf numFmtId="0" fontId="20" fillId="0" borderId="0" xfId="1" quotePrefix="1" applyFont="1" applyAlignment="1">
      <alignment horizontal="right" vertical="center" wrapText="1"/>
    </xf>
    <xf numFmtId="0" fontId="20" fillId="0" borderId="0" xfId="1" applyFont="1" applyAlignment="1">
      <alignment horizontal="right" vertical="top" wrapText="1"/>
    </xf>
    <xf numFmtId="0" fontId="20" fillId="0" borderId="0" xfId="1" applyFont="1" applyAlignment="1">
      <alignment horizontal="right" wrapText="1"/>
    </xf>
    <xf numFmtId="0" fontId="21" fillId="0" borderId="0" xfId="1" applyFont="1" applyAlignment="1">
      <alignment horizontal="left" wrapText="1"/>
    </xf>
    <xf numFmtId="0" fontId="11" fillId="0" borderId="0" xfId="0" applyFont="1" applyAlignment="1">
      <alignment horizontal="right"/>
    </xf>
    <xf numFmtId="4" fontId="11" fillId="0" borderId="0" xfId="0" applyNumberFormat="1" applyFont="1" applyAlignment="1">
      <alignment horizontal="right"/>
    </xf>
    <xf numFmtId="165" fontId="11" fillId="0" borderId="0" xfId="0" applyNumberFormat="1" applyFont="1" applyAlignment="1">
      <alignment horizontal="right"/>
    </xf>
    <xf numFmtId="0" fontId="54" fillId="0" borderId="0" xfId="0" applyFont="1" applyAlignment="1">
      <alignment horizontal="right" vertical="top" wrapText="1"/>
    </xf>
    <xf numFmtId="0" fontId="20" fillId="0" borderId="0" xfId="0" quotePrefix="1" applyFont="1" applyAlignment="1">
      <alignment horizontal="right" vertical="justify" wrapText="1"/>
    </xf>
    <xf numFmtId="0" fontId="21" fillId="0" borderId="0" xfId="0" quotePrefix="1" applyFont="1" applyAlignment="1">
      <alignment horizontal="justify" vertical="justify" wrapText="1"/>
    </xf>
    <xf numFmtId="0" fontId="20" fillId="0" borderId="0" xfId="0" applyFont="1" applyFill="1" applyAlignment="1" applyProtection="1">
      <alignment horizontal="justify" vertical="top" wrapText="1" shrinkToFit="1"/>
      <protection locked="0"/>
    </xf>
    <xf numFmtId="164" fontId="20" fillId="0" borderId="0" xfId="135" applyFont="1" applyAlignment="1">
      <alignment horizontal="center" wrapText="1"/>
    </xf>
    <xf numFmtId="4" fontId="20" fillId="0" borderId="0" xfId="0" applyNumberFormat="1" applyFont="1" applyAlignment="1">
      <alignment horizontal="right" vertical="top"/>
    </xf>
    <xf numFmtId="0" fontId="21" fillId="0" borderId="0" xfId="0" applyFont="1" applyFill="1" applyAlignment="1" applyProtection="1">
      <alignment horizontal="justify" vertical="top" wrapText="1" shrinkToFit="1"/>
      <protection locked="0"/>
    </xf>
    <xf numFmtId="0" fontId="20" fillId="0" borderId="0" xfId="0" quotePrefix="1" applyFont="1" applyFill="1" applyAlignment="1" applyProtection="1">
      <alignment horizontal="justify" vertical="top" wrapText="1" shrinkToFit="1"/>
      <protection locked="0"/>
    </xf>
    <xf numFmtId="0" fontId="21" fillId="0" borderId="0" xfId="0" applyFont="1" applyAlignment="1">
      <alignment horizontal="center" wrapText="1"/>
    </xf>
    <xf numFmtId="164" fontId="21" fillId="0" borderId="0" xfId="135" applyFont="1" applyAlignment="1">
      <alignment horizontal="center" wrapText="1"/>
    </xf>
    <xf numFmtId="0" fontId="52" fillId="0" borderId="0" xfId="0" applyFont="1" applyFill="1" applyAlignment="1">
      <alignment horizontal="center" vertical="top"/>
    </xf>
    <xf numFmtId="0" fontId="53" fillId="0" borderId="0" xfId="0" applyFont="1" applyFill="1" applyAlignment="1">
      <alignment horizontal="justify" vertical="top" wrapText="1"/>
    </xf>
    <xf numFmtId="0" fontId="52" fillId="0" borderId="0" xfId="0" applyFont="1" applyAlignment="1">
      <alignment horizontal="center" vertical="top"/>
    </xf>
    <xf numFmtId="1" fontId="52" fillId="0" borderId="0" xfId="0" applyNumberFormat="1" applyFont="1" applyAlignment="1">
      <alignment horizontal="center" vertical="top"/>
    </xf>
    <xf numFmtId="2" fontId="52" fillId="0" borderId="0" xfId="0" applyNumberFormat="1" applyFont="1" applyAlignment="1">
      <alignment horizontal="center" vertical="top"/>
    </xf>
    <xf numFmtId="4" fontId="52" fillId="0" borderId="0" xfId="0" applyNumberFormat="1" applyFont="1" applyAlignment="1">
      <alignment horizontal="right" vertical="top"/>
    </xf>
    <xf numFmtId="49" fontId="20" fillId="0" borderId="0" xfId="0" applyNumberFormat="1" applyFont="1" applyFill="1" applyAlignment="1" applyProtection="1">
      <alignment horizontal="center" vertical="top" wrapText="1"/>
      <protection hidden="1"/>
    </xf>
    <xf numFmtId="0" fontId="20" fillId="0" borderId="0" xfId="0" applyFont="1" applyAlignment="1" applyProtection="1">
      <alignment horizontal="center"/>
      <protection hidden="1"/>
    </xf>
    <xf numFmtId="164" fontId="20" fillId="0" borderId="0" xfId="135" applyFont="1" applyAlignment="1" applyProtection="1">
      <alignment horizontal="center" wrapText="1"/>
      <protection hidden="1"/>
    </xf>
    <xf numFmtId="0" fontId="20" fillId="0" borderId="0" xfId="0" quotePrefix="1" applyFont="1" applyAlignment="1">
      <alignment horizontal="center" vertical="justify" wrapText="1"/>
    </xf>
    <xf numFmtId="165" fontId="20" fillId="0" borderId="0" xfId="0" applyNumberFormat="1" applyFont="1" applyAlignment="1">
      <alignment horizontal="center"/>
    </xf>
    <xf numFmtId="0" fontId="21" fillId="0" borderId="0" xfId="10" applyFont="1" applyFill="1" applyAlignment="1">
      <alignment horizontal="center" vertical="top"/>
    </xf>
    <xf numFmtId="0" fontId="21" fillId="0" borderId="0" xfId="10" applyFont="1" applyFill="1" applyBorder="1" applyAlignment="1">
      <alignment horizontal="left" vertical="top"/>
    </xf>
    <xf numFmtId="0" fontId="20" fillId="0" borderId="0" xfId="10" applyFont="1" applyFill="1" applyAlignment="1">
      <alignment horizontal="center"/>
    </xf>
    <xf numFmtId="4" fontId="20" fillId="0" borderId="0" xfId="10" applyNumberFormat="1" applyFont="1" applyFill="1" applyAlignment="1">
      <alignment horizontal="center"/>
    </xf>
    <xf numFmtId="0" fontId="20" fillId="0" borderId="0" xfId="6" applyFont="1" applyFill="1" applyAlignment="1">
      <alignment horizontal="justify" vertical="top" wrapText="1"/>
    </xf>
    <xf numFmtId="0" fontId="20" fillId="0" borderId="0" xfId="1" applyFont="1" applyFill="1" applyAlignment="1">
      <alignment horizontal="center"/>
    </xf>
    <xf numFmtId="0" fontId="20" fillId="0" borderId="0" xfId="1" applyFont="1" applyFill="1" applyAlignment="1">
      <alignment horizontal="center" vertical="top" wrapText="1"/>
    </xf>
    <xf numFmtId="4" fontId="20" fillId="0" borderId="0" xfId="1" applyNumberFormat="1" applyFont="1" applyFill="1" applyAlignment="1">
      <alignment horizontal="center"/>
    </xf>
    <xf numFmtId="4" fontId="20" fillId="0" borderId="0" xfId="1" applyNumberFormat="1" applyFont="1" applyFill="1" applyAlignment="1">
      <alignment horizontal="center" vertical="top" wrapText="1"/>
    </xf>
    <xf numFmtId="4" fontId="20" fillId="0" borderId="0" xfId="1" applyNumberFormat="1" applyFont="1" applyFill="1" applyAlignment="1">
      <alignment horizontal="center" shrinkToFit="1"/>
    </xf>
    <xf numFmtId="4" fontId="20" fillId="0" borderId="4" xfId="0" applyNumberFormat="1" applyFont="1" applyFill="1" applyBorder="1" applyAlignment="1">
      <alignment horizontal="right"/>
    </xf>
    <xf numFmtId="0" fontId="20" fillId="0" borderId="0" xfId="10" applyFont="1" applyFill="1" applyAlignment="1">
      <alignment horizontal="left" vertical="top" wrapText="1"/>
    </xf>
    <xf numFmtId="0" fontId="20" fillId="0" borderId="0" xfId="10" applyFont="1" applyFill="1" applyAlignment="1">
      <alignment horizontal="right"/>
    </xf>
    <xf numFmtId="2" fontId="20" fillId="0" borderId="0" xfId="10" applyNumberFormat="1" applyFont="1" applyFill="1"/>
    <xf numFmtId="4" fontId="20" fillId="0" borderId="0" xfId="10" applyNumberFormat="1" applyFont="1" applyFill="1"/>
    <xf numFmtId="0" fontId="20" fillId="0" borderId="0" xfId="10" applyFont="1" applyFill="1" applyBorder="1" applyAlignment="1">
      <alignment horizontal="left" vertical="top" wrapText="1"/>
    </xf>
    <xf numFmtId="0" fontId="20" fillId="0" borderId="0" xfId="10" applyFont="1" applyFill="1" applyBorder="1" applyAlignment="1">
      <alignment horizontal="left" vertical="top"/>
    </xf>
    <xf numFmtId="49" fontId="20" fillId="0" borderId="0" xfId="14" applyNumberFormat="1" applyFont="1" applyFill="1" applyBorder="1" applyAlignment="1">
      <alignment horizontal="center" vertical="top"/>
    </xf>
    <xf numFmtId="0" fontId="20" fillId="0" borderId="0" xfId="14" applyFont="1" applyFill="1" applyBorder="1" applyAlignment="1">
      <alignment horizontal="justify" vertical="top"/>
    </xf>
    <xf numFmtId="0" fontId="20" fillId="0" borderId="0" xfId="14" applyFont="1" applyFill="1" applyBorder="1" applyAlignment="1">
      <alignment horizontal="center"/>
    </xf>
    <xf numFmtId="4" fontId="20" fillId="0" borderId="0" xfId="14" applyNumberFormat="1" applyFont="1" applyFill="1" applyBorder="1" applyAlignment="1">
      <alignment horizontal="center"/>
    </xf>
    <xf numFmtId="4" fontId="20" fillId="0" borderId="0" xfId="1" applyNumberFormat="1" applyFont="1" applyFill="1" applyBorder="1" applyAlignment="1">
      <alignment horizontal="right"/>
    </xf>
    <xf numFmtId="49" fontId="20" fillId="0" borderId="0" xfId="0" applyNumberFormat="1" applyFont="1" applyFill="1" applyAlignment="1">
      <alignment horizontal="justify" vertical="distributed" wrapText="1"/>
    </xf>
    <xf numFmtId="0" fontId="20" fillId="0" borderId="0" xfId="0" applyFont="1" applyFill="1" applyBorder="1" applyAlignment="1">
      <alignment horizontal="center" wrapText="1"/>
    </xf>
    <xf numFmtId="4" fontId="20" fillId="0" borderId="0" xfId="0" applyNumberFormat="1" applyFont="1" applyFill="1" applyBorder="1" applyAlignment="1">
      <alignment horizontal="center" wrapText="1"/>
    </xf>
    <xf numFmtId="49" fontId="21" fillId="0" borderId="0" xfId="0" applyNumberFormat="1" applyFont="1" applyFill="1" applyAlignment="1">
      <alignment horizontal="center" vertical="top"/>
    </xf>
    <xf numFmtId="0" fontId="20" fillId="0" borderId="0" xfId="0" applyFont="1" applyFill="1" applyAlignment="1">
      <alignment horizontal="center" vertical="center"/>
    </xf>
    <xf numFmtId="175" fontId="20" fillId="0" borderId="0" xfId="0" applyNumberFormat="1" applyFont="1" applyFill="1" applyAlignment="1">
      <alignment horizontal="right"/>
    </xf>
    <xf numFmtId="175" fontId="20" fillId="0" borderId="0" xfId="0" applyNumberFormat="1" applyFont="1" applyFill="1" applyAlignment="1">
      <alignment horizontal="right" vertical="top"/>
    </xf>
    <xf numFmtId="49" fontId="20" fillId="0" borderId="0" xfId="0" quotePrefix="1" applyNumberFormat="1" applyFont="1" applyFill="1" applyAlignment="1">
      <alignment horizontal="justify" vertical="top" wrapText="1"/>
    </xf>
    <xf numFmtId="4" fontId="20" fillId="0" borderId="0" xfId="0" applyNumberFormat="1" applyFont="1" applyFill="1" applyAlignment="1">
      <alignment horizontal="right" vertical="center"/>
    </xf>
    <xf numFmtId="4" fontId="20" fillId="0" borderId="4" xfId="0" applyNumberFormat="1" applyFont="1" applyFill="1" applyBorder="1" applyAlignment="1">
      <alignment horizontal="right" vertical="center"/>
    </xf>
    <xf numFmtId="49" fontId="20" fillId="0" borderId="0" xfId="0" applyNumberFormat="1" applyFont="1" applyFill="1" applyBorder="1" applyAlignment="1">
      <alignment horizontal="center" vertical="top"/>
    </xf>
    <xf numFmtId="0" fontId="64" fillId="0" borderId="0" xfId="0" applyFont="1" applyFill="1" applyAlignment="1">
      <alignment vertical="center"/>
    </xf>
    <xf numFmtId="0" fontId="65" fillId="0" borderId="0" xfId="0" applyFont="1" applyFill="1" applyAlignment="1">
      <alignment vertical="center"/>
    </xf>
    <xf numFmtId="0" fontId="65" fillId="0" borderId="0" xfId="0" applyFont="1" applyFill="1" applyAlignment="1">
      <alignment horizontal="right"/>
    </xf>
    <xf numFmtId="175" fontId="65" fillId="0" borderId="0" xfId="0" applyNumberFormat="1" applyFont="1" applyFill="1" applyAlignment="1">
      <alignment horizontal="center"/>
    </xf>
    <xf numFmtId="175" fontId="55" fillId="0" borderId="0" xfId="1" applyNumberFormat="1" applyFont="1" applyFill="1" applyAlignment="1">
      <alignment horizontal="center" vertical="top" wrapText="1"/>
    </xf>
    <xf numFmtId="175" fontId="65" fillId="0" borderId="0" xfId="0" applyNumberFormat="1" applyFont="1" applyFill="1" applyAlignment="1">
      <alignment horizontal="right" vertical="top"/>
    </xf>
    <xf numFmtId="49" fontId="12" fillId="0" borderId="10" xfId="0" applyNumberFormat="1" applyFont="1" applyFill="1" applyBorder="1" applyAlignment="1">
      <alignment horizontal="center" vertical="center"/>
    </xf>
    <xf numFmtId="0" fontId="12" fillId="0" borderId="3" xfId="0" applyFont="1" applyFill="1" applyBorder="1" applyAlignment="1">
      <alignment horizontal="left" vertical="center"/>
    </xf>
    <xf numFmtId="0" fontId="18" fillId="0" borderId="1" xfId="0" applyFont="1" applyFill="1" applyBorder="1" applyAlignment="1">
      <alignment vertical="center"/>
    </xf>
    <xf numFmtId="0" fontId="18" fillId="0" borderId="1" xfId="0" applyFont="1" applyFill="1" applyBorder="1" applyAlignment="1">
      <alignment horizontal="right"/>
    </xf>
    <xf numFmtId="175" fontId="18" fillId="0" borderId="1" xfId="0" applyNumberFormat="1" applyFont="1" applyFill="1" applyBorder="1" applyAlignment="1">
      <alignment horizontal="center"/>
    </xf>
    <xf numFmtId="4" fontId="66" fillId="0" borderId="4" xfId="0" applyNumberFormat="1" applyFont="1" applyFill="1" applyBorder="1" applyAlignment="1">
      <alignment horizontal="right" vertical="top"/>
    </xf>
    <xf numFmtId="49" fontId="56" fillId="0" borderId="0" xfId="0" applyNumberFormat="1" applyFont="1" applyFill="1" applyAlignment="1">
      <alignment horizontal="center" vertical="center"/>
    </xf>
    <xf numFmtId="0" fontId="56" fillId="0" borderId="0" xfId="0" applyFont="1" applyFill="1" applyAlignment="1">
      <alignment horizontal="left" vertical="center"/>
    </xf>
    <xf numFmtId="4" fontId="18" fillId="0" borderId="0" xfId="0" applyNumberFormat="1" applyFont="1" applyFill="1" applyAlignment="1">
      <alignment horizontal="right" vertical="top"/>
    </xf>
    <xf numFmtId="49" fontId="56" fillId="0" borderId="11" xfId="0" applyNumberFormat="1" applyFont="1" applyFill="1" applyBorder="1" applyAlignment="1">
      <alignment horizontal="center" vertical="center" wrapText="1"/>
    </xf>
    <xf numFmtId="0" fontId="56" fillId="0" borderId="11" xfId="0" applyFont="1" applyFill="1" applyBorder="1" applyAlignment="1">
      <alignment vertical="center" wrapText="1"/>
    </xf>
    <xf numFmtId="0" fontId="65" fillId="0" borderId="11" xfId="0" applyFont="1" applyFill="1" applyBorder="1" applyAlignment="1">
      <alignment vertical="center"/>
    </xf>
    <xf numFmtId="0" fontId="65" fillId="0" borderId="11" xfId="0" applyFont="1" applyFill="1" applyBorder="1" applyAlignment="1">
      <alignment horizontal="right"/>
    </xf>
    <xf numFmtId="175" fontId="65" fillId="0" borderId="11" xfId="0" applyNumberFormat="1" applyFont="1" applyFill="1" applyBorder="1" applyAlignment="1">
      <alignment horizontal="center"/>
    </xf>
    <xf numFmtId="4" fontId="66" fillId="0" borderId="11" xfId="0" applyNumberFormat="1" applyFont="1" applyFill="1" applyBorder="1" applyAlignment="1">
      <alignment horizontal="right" vertical="top"/>
    </xf>
    <xf numFmtId="0" fontId="14" fillId="0" borderId="12" xfId="0" applyFont="1" applyFill="1" applyBorder="1" applyAlignment="1">
      <alignment vertical="center"/>
    </xf>
    <xf numFmtId="0" fontId="65" fillId="0" borderId="12" xfId="0" applyFont="1" applyFill="1" applyBorder="1" applyAlignment="1">
      <alignment vertical="center"/>
    </xf>
    <xf numFmtId="0" fontId="65" fillId="0" borderId="12" xfId="0" applyFont="1" applyFill="1" applyBorder="1" applyAlignment="1">
      <alignment horizontal="right"/>
    </xf>
    <xf numFmtId="175" fontId="65" fillId="0" borderId="12" xfId="0" applyNumberFormat="1" applyFont="1" applyFill="1" applyBorder="1" applyAlignment="1">
      <alignment horizontal="center"/>
    </xf>
    <xf numFmtId="4" fontId="65" fillId="0" borderId="12" xfId="0" applyNumberFormat="1" applyFont="1" applyFill="1" applyBorder="1" applyAlignment="1">
      <alignment horizontal="right" vertical="top"/>
    </xf>
    <xf numFmtId="0" fontId="12" fillId="0" borderId="1" xfId="0" applyFont="1" applyFill="1" applyBorder="1" applyAlignment="1">
      <alignment horizontal="left" vertical="center"/>
    </xf>
    <xf numFmtId="0" fontId="18" fillId="0" borderId="13" xfId="0" applyFont="1" applyFill="1" applyBorder="1" applyAlignment="1">
      <alignment horizontal="right"/>
    </xf>
    <xf numFmtId="175" fontId="18" fillId="0" borderId="13" xfId="0" applyNumberFormat="1" applyFont="1" applyFill="1" applyBorder="1" applyAlignment="1">
      <alignment horizontal="center"/>
    </xf>
    <xf numFmtId="49" fontId="65" fillId="0" borderId="0" xfId="0" applyNumberFormat="1" applyFont="1" applyFill="1" applyAlignment="1">
      <alignment horizontal="center" vertical="center"/>
    </xf>
    <xf numFmtId="0" fontId="65" fillId="0" borderId="0" xfId="0" applyFont="1" applyFill="1" applyAlignment="1">
      <alignment horizontal="center"/>
    </xf>
    <xf numFmtId="4" fontId="65" fillId="0" borderId="0" xfId="0" applyNumberFormat="1" applyFont="1" applyFill="1" applyAlignment="1">
      <alignment horizontal="right" vertical="top"/>
    </xf>
    <xf numFmtId="49" fontId="48" fillId="0" borderId="0" xfId="158" applyNumberFormat="1" applyFont="1" applyFill="1" applyAlignment="1">
      <alignment horizontal="right" vertical="top"/>
    </xf>
    <xf numFmtId="0" fontId="48" fillId="0" borderId="0" xfId="158" applyFont="1" applyFill="1" applyAlignment="1">
      <alignment horizontal="right" vertical="top"/>
    </xf>
    <xf numFmtId="2" fontId="48" fillId="0" borderId="0" xfId="158" applyNumberFormat="1" applyFont="1" applyFill="1" applyAlignment="1">
      <alignment horizontal="right" vertical="top"/>
    </xf>
    <xf numFmtId="4" fontId="48" fillId="0" borderId="0" xfId="158" applyNumberFormat="1" applyFont="1" applyFill="1" applyAlignment="1">
      <alignment horizontal="right" vertical="top"/>
    </xf>
    <xf numFmtId="0" fontId="48" fillId="0" borderId="0" xfId="158" applyFont="1" applyFill="1" applyAlignment="1">
      <alignment vertical="top"/>
    </xf>
    <xf numFmtId="4" fontId="55" fillId="0" borderId="11" xfId="0" applyNumberFormat="1" applyFont="1" applyFill="1" applyBorder="1" applyAlignment="1">
      <alignment horizontal="right" vertical="top"/>
    </xf>
    <xf numFmtId="0" fontId="67" fillId="0" borderId="0" xfId="0" applyFont="1" applyFill="1"/>
    <xf numFmtId="175" fontId="65" fillId="0" borderId="11" xfId="0" applyNumberFormat="1" applyFont="1" applyFill="1" applyBorder="1" applyAlignment="1">
      <alignment horizontal="right" vertical="top"/>
    </xf>
    <xf numFmtId="0" fontId="20" fillId="0" borderId="0" xfId="0" applyFont="1" applyFill="1" applyAlignment="1">
      <alignment horizontal="right"/>
    </xf>
    <xf numFmtId="4" fontId="20" fillId="0" borderId="7" xfId="153" applyNumberFormat="1" applyFont="1" applyFill="1" applyBorder="1" applyAlignment="1">
      <alignment horizontal="right"/>
    </xf>
    <xf numFmtId="0" fontId="20" fillId="0" borderId="0" xfId="0" applyFont="1" applyFill="1" applyAlignment="1">
      <alignment horizontal="left" vertical="top" wrapText="1"/>
    </xf>
    <xf numFmtId="2" fontId="20" fillId="0" borderId="0" xfId="0" applyNumberFormat="1" applyFont="1" applyFill="1"/>
    <xf numFmtId="49" fontId="21" fillId="0" borderId="0" xfId="14" applyNumberFormat="1" applyFont="1" applyFill="1" applyBorder="1" applyAlignment="1">
      <alignment horizontal="center"/>
    </xf>
    <xf numFmtId="0" fontId="21" fillId="0" borderId="0" xfId="14" applyFont="1" applyFill="1" applyBorder="1" applyAlignment="1">
      <alignment horizontal="justify" vertical="top"/>
    </xf>
    <xf numFmtId="4" fontId="20" fillId="0" borderId="0" xfId="153" applyNumberFormat="1" applyFont="1" applyFill="1" applyBorder="1" applyAlignment="1">
      <alignment horizontal="right"/>
    </xf>
    <xf numFmtId="0" fontId="20" fillId="0" borderId="0" xfId="10" applyFont="1" applyFill="1" applyBorder="1" applyAlignment="1"/>
    <xf numFmtId="0" fontId="21" fillId="0" borderId="0" xfId="10" applyFont="1" applyFill="1" applyBorder="1" applyAlignment="1"/>
    <xf numFmtId="0" fontId="20" fillId="0" borderId="0" xfId="10" applyFont="1" applyFill="1" applyBorder="1" applyAlignment="1">
      <alignment horizontal="center"/>
    </xf>
    <xf numFmtId="3" fontId="52" fillId="0" borderId="0" xfId="10" applyNumberFormat="1" applyFont="1" applyFill="1" applyBorder="1" applyAlignment="1">
      <alignment horizontal="center"/>
    </xf>
    <xf numFmtId="4" fontId="20" fillId="0" borderId="0" xfId="10" applyNumberFormat="1" applyFont="1" applyFill="1" applyBorder="1" applyAlignment="1"/>
    <xf numFmtId="4" fontId="20" fillId="0" borderId="0" xfId="10" applyNumberFormat="1" applyFont="1" applyFill="1" applyBorder="1" applyAlignment="1">
      <alignment horizontal="right"/>
    </xf>
    <xf numFmtId="0" fontId="20" fillId="0" borderId="0" xfId="10" applyFont="1" applyFill="1" applyBorder="1"/>
    <xf numFmtId="0" fontId="20" fillId="0" borderId="0" xfId="10" applyFont="1" applyFill="1"/>
    <xf numFmtId="0" fontId="20" fillId="0" borderId="0" xfId="10" applyFont="1" applyFill="1" applyBorder="1" applyAlignment="1">
      <alignment horizontal="left"/>
    </xf>
    <xf numFmtId="4" fontId="52" fillId="0" borderId="0" xfId="10" applyNumberFormat="1" applyFont="1" applyFill="1" applyBorder="1" applyAlignment="1">
      <alignment horizontal="right"/>
    </xf>
    <xf numFmtId="4" fontId="21" fillId="0" borderId="0" xfId="162" applyNumberFormat="1" applyFont="1" applyFill="1" applyBorder="1" applyAlignment="1">
      <alignment horizontal="center"/>
    </xf>
    <xf numFmtId="4" fontId="21" fillId="0" borderId="0" xfId="162" applyNumberFormat="1" applyFont="1" applyFill="1" applyBorder="1"/>
    <xf numFmtId="0" fontId="20" fillId="0" borderId="18" xfId="10" applyFont="1" applyFill="1" applyBorder="1" applyAlignment="1">
      <alignment horizontal="left" vertical="top"/>
    </xf>
    <xf numFmtId="0" fontId="21" fillId="0" borderId="20" xfId="10" applyFont="1" applyFill="1" applyBorder="1" applyAlignment="1">
      <alignment horizontal="left" vertical="top" wrapText="1"/>
    </xf>
    <xf numFmtId="0" fontId="20" fillId="0" borderId="1" xfId="10" applyFont="1" applyFill="1" applyBorder="1" applyAlignment="1">
      <alignment horizontal="center" vertical="top"/>
    </xf>
    <xf numFmtId="3" fontId="52" fillId="0" borderId="1" xfId="10" applyNumberFormat="1" applyFont="1" applyFill="1" applyBorder="1" applyAlignment="1">
      <alignment horizontal="center" vertical="top"/>
    </xf>
    <xf numFmtId="0" fontId="21" fillId="0" borderId="21" xfId="10" applyFont="1" applyFill="1" applyBorder="1" applyAlignment="1">
      <alignment horizontal="left"/>
    </xf>
    <xf numFmtId="4" fontId="21" fillId="0" borderId="18" xfId="10" applyNumberFormat="1" applyFont="1" applyFill="1" applyBorder="1" applyAlignment="1">
      <alignment horizontal="right"/>
    </xf>
    <xf numFmtId="4" fontId="20" fillId="0" borderId="0" xfId="162" applyNumberFormat="1" applyFont="1" applyFill="1" applyBorder="1" applyAlignment="1">
      <alignment horizontal="center"/>
    </xf>
    <xf numFmtId="4" fontId="20" fillId="0" borderId="0" xfId="162" applyNumberFormat="1" applyFont="1" applyFill="1" applyBorder="1"/>
    <xf numFmtId="0" fontId="20" fillId="0" borderId="22" xfId="10" applyFont="1" applyFill="1" applyBorder="1"/>
    <xf numFmtId="0" fontId="20" fillId="0" borderId="22" xfId="10" applyFont="1" applyFill="1" applyBorder="1" applyAlignment="1">
      <alignment horizontal="center"/>
    </xf>
    <xf numFmtId="3" fontId="20" fillId="0" borderId="22" xfId="10" applyNumberFormat="1" applyFont="1" applyFill="1" applyBorder="1" applyAlignment="1">
      <alignment horizontal="center"/>
    </xf>
    <xf numFmtId="4" fontId="20" fillId="0" borderId="22" xfId="10" applyNumberFormat="1" applyFont="1" applyFill="1" applyBorder="1" applyAlignment="1"/>
    <xf numFmtId="4" fontId="20" fillId="0" borderId="22" xfId="10" applyNumberFormat="1" applyFont="1" applyFill="1" applyBorder="1"/>
    <xf numFmtId="0" fontId="71" fillId="0" borderId="0" xfId="10" applyNumberFormat="1" applyFont="1" applyFill="1" applyBorder="1" applyAlignment="1">
      <alignment horizontal="left" vertical="top" wrapText="1"/>
    </xf>
    <xf numFmtId="0" fontId="71" fillId="0" borderId="0" xfId="10" applyNumberFormat="1" applyFont="1" applyFill="1" applyBorder="1" applyAlignment="1">
      <alignment horizontal="center" vertical="top" wrapText="1"/>
    </xf>
    <xf numFmtId="0" fontId="71" fillId="0" borderId="0" xfId="10" applyNumberFormat="1" applyFont="1" applyFill="1" applyBorder="1" applyAlignment="1">
      <alignment horizontal="center" wrapText="1"/>
    </xf>
    <xf numFmtId="4" fontId="71" fillId="0" borderId="0" xfId="10" applyNumberFormat="1" applyFont="1" applyFill="1" applyBorder="1"/>
    <xf numFmtId="3" fontId="52" fillId="0" borderId="0" xfId="10" applyNumberFormat="1" applyFont="1" applyFill="1" applyBorder="1" applyAlignment="1">
      <alignment horizontal="center" vertical="top"/>
    </xf>
    <xf numFmtId="4" fontId="20" fillId="0" borderId="0" xfId="10" applyNumberFormat="1" applyFont="1" applyFill="1" applyAlignment="1">
      <alignment horizontal="right"/>
    </xf>
    <xf numFmtId="3" fontId="52" fillId="0" borderId="0" xfId="10" applyNumberFormat="1" applyFont="1" applyFill="1" applyBorder="1" applyAlignment="1">
      <alignment horizontal="center" vertical="top" wrapText="1"/>
    </xf>
    <xf numFmtId="4" fontId="72" fillId="0" borderId="0" xfId="162" applyNumberFormat="1" applyFont="1" applyFill="1" applyBorder="1" applyAlignment="1">
      <alignment horizontal="center"/>
    </xf>
    <xf numFmtId="49" fontId="14" fillId="0" borderId="7" xfId="0" applyNumberFormat="1" applyFont="1" applyFill="1" applyBorder="1" applyAlignment="1">
      <alignment horizontal="center" vertical="center"/>
    </xf>
    <xf numFmtId="0" fontId="56" fillId="0" borderId="7" xfId="0" applyFont="1" applyFill="1" applyBorder="1" applyAlignment="1">
      <alignment horizontal="left" vertical="center"/>
    </xf>
    <xf numFmtId="0" fontId="14" fillId="0" borderId="7" xfId="0" applyFont="1" applyFill="1" applyBorder="1" applyAlignment="1">
      <alignment vertical="center"/>
    </xf>
    <xf numFmtId="0" fontId="14" fillId="0" borderId="7" xfId="0" applyFont="1" applyFill="1" applyBorder="1" applyAlignment="1">
      <alignment horizontal="right"/>
    </xf>
    <xf numFmtId="167" fontId="12" fillId="0" borderId="23" xfId="0" applyNumberFormat="1" applyFont="1" applyFill="1" applyBorder="1" applyAlignment="1">
      <alignment horizontal="right" vertical="top"/>
    </xf>
    <xf numFmtId="167" fontId="12" fillId="0" borderId="6" xfId="0" applyNumberFormat="1" applyFont="1" applyFill="1" applyBorder="1" applyAlignment="1">
      <alignment horizontal="right" vertical="top"/>
    </xf>
    <xf numFmtId="0" fontId="14" fillId="0" borderId="0" xfId="0" applyFont="1" applyFill="1" applyAlignment="1">
      <alignment vertical="center"/>
    </xf>
    <xf numFmtId="0" fontId="14" fillId="0" borderId="0" xfId="0" applyFont="1" applyFill="1" applyAlignment="1">
      <alignment horizontal="right"/>
    </xf>
    <xf numFmtId="0" fontId="14" fillId="0" borderId="0" xfId="0" applyFont="1" applyFill="1" applyAlignment="1">
      <alignment horizontal="right" vertical="top"/>
    </xf>
    <xf numFmtId="49" fontId="56" fillId="0" borderId="0" xfId="0" applyNumberFormat="1" applyFont="1" applyFill="1" applyBorder="1" applyAlignment="1">
      <alignment horizontal="center" vertical="center"/>
    </xf>
    <xf numFmtId="0" fontId="56" fillId="0" borderId="0" xfId="0" applyFont="1" applyFill="1" applyBorder="1" applyAlignment="1">
      <alignment horizontal="left" vertical="center"/>
    </xf>
    <xf numFmtId="0" fontId="14" fillId="0" borderId="19" xfId="0" applyFont="1" applyFill="1" applyBorder="1" applyAlignment="1">
      <alignment vertical="center"/>
    </xf>
    <xf numFmtId="167" fontId="14" fillId="0" borderId="19" xfId="0" applyNumberFormat="1" applyFont="1" applyFill="1" applyBorder="1" applyAlignment="1">
      <alignment horizontal="right"/>
    </xf>
    <xf numFmtId="167" fontId="12" fillId="0" borderId="4" xfId="0" applyNumberFormat="1" applyFont="1" applyFill="1" applyBorder="1" applyAlignment="1">
      <alignment horizontal="right" vertical="top"/>
    </xf>
    <xf numFmtId="0" fontId="7" fillId="0" borderId="0" xfId="0" applyFont="1" applyFill="1" applyAlignment="1">
      <alignment horizontal="right" vertical="top"/>
    </xf>
    <xf numFmtId="167" fontId="7" fillId="0" borderId="0" xfId="0" applyNumberFormat="1" applyFont="1" applyFill="1" applyBorder="1" applyAlignment="1">
      <alignment horizontal="right" vertical="top"/>
    </xf>
    <xf numFmtId="167" fontId="7" fillId="0" borderId="19" xfId="0" applyNumberFormat="1" applyFont="1" applyFill="1" applyBorder="1" applyAlignment="1">
      <alignment horizontal="right" vertical="top"/>
    </xf>
    <xf numFmtId="167" fontId="14" fillId="0" borderId="7" xfId="0" applyNumberFormat="1" applyFont="1" applyFill="1" applyBorder="1" applyAlignment="1">
      <alignment horizontal="right"/>
    </xf>
    <xf numFmtId="49" fontId="14" fillId="0" borderId="0" xfId="0" applyNumberFormat="1" applyFont="1" applyFill="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right"/>
    </xf>
    <xf numFmtId="0" fontId="7" fillId="0" borderId="0" xfId="0" applyFont="1" applyFill="1" applyBorder="1" applyAlignment="1">
      <alignment horizontal="right" vertical="top"/>
    </xf>
    <xf numFmtId="167" fontId="14" fillId="0" borderId="0" xfId="0" applyNumberFormat="1" applyFont="1" applyFill="1" applyBorder="1" applyAlignment="1">
      <alignment horizontal="right"/>
    </xf>
    <xf numFmtId="49" fontId="14" fillId="0" borderId="17" xfId="0" applyNumberFormat="1" applyFont="1" applyFill="1" applyBorder="1" applyAlignment="1">
      <alignment horizontal="center" vertical="center"/>
    </xf>
    <xf numFmtId="0" fontId="56" fillId="0" borderId="17" xfId="0" applyFont="1" applyFill="1" applyBorder="1" applyAlignment="1">
      <alignment horizontal="left" vertical="center"/>
    </xf>
    <xf numFmtId="0" fontId="14" fillId="0" borderId="17" xfId="0" applyFont="1" applyFill="1" applyBorder="1" applyAlignment="1">
      <alignment vertical="center"/>
    </xf>
    <xf numFmtId="0" fontId="14" fillId="0" borderId="17" xfId="0" applyFont="1" applyFill="1" applyBorder="1" applyAlignment="1">
      <alignment horizontal="right"/>
    </xf>
    <xf numFmtId="0" fontId="7" fillId="0" borderId="17" xfId="0" applyFont="1" applyFill="1" applyBorder="1" applyAlignment="1">
      <alignment horizontal="right" vertical="top"/>
    </xf>
    <xf numFmtId="0" fontId="20" fillId="0" borderId="0" xfId="10" applyFont="1" applyFill="1" applyAlignment="1">
      <alignment horizontal="justify"/>
    </xf>
    <xf numFmtId="0" fontId="20" fillId="0" borderId="0" xfId="10" applyFont="1" applyFill="1" applyAlignment="1">
      <alignment horizontal="right" vertical="center"/>
    </xf>
    <xf numFmtId="4" fontId="20" fillId="0" borderId="0" xfId="10" applyNumberFormat="1" applyFont="1" applyFill="1" applyAlignment="1">
      <alignment horizontal="right" vertical="center"/>
    </xf>
    <xf numFmtId="49" fontId="48" fillId="0" borderId="0" xfId="0" applyNumberFormat="1" applyFont="1" applyFill="1" applyAlignment="1">
      <alignment horizontal="center" vertical="center"/>
    </xf>
    <xf numFmtId="49" fontId="48" fillId="0" borderId="0" xfId="0" applyNumberFormat="1" applyFont="1" applyFill="1" applyAlignment="1">
      <alignment vertical="center"/>
    </xf>
    <xf numFmtId="49" fontId="48" fillId="0" borderId="0" xfId="0" applyNumberFormat="1" applyFont="1" applyFill="1" applyAlignment="1">
      <alignment horizontal="right" vertical="center"/>
    </xf>
    <xf numFmtId="49" fontId="55" fillId="0" borderId="0" xfId="153" applyNumberFormat="1" applyFont="1" applyFill="1" applyAlignment="1">
      <alignment horizontal="right" vertical="center"/>
    </xf>
    <xf numFmtId="49" fontId="20" fillId="0" borderId="0" xfId="0" applyNumberFormat="1" applyFont="1" applyFill="1" applyAlignment="1">
      <alignment vertical="center"/>
    </xf>
    <xf numFmtId="49" fontId="55" fillId="0" borderId="0" xfId="0" applyNumberFormat="1" applyFont="1" applyFill="1" applyAlignment="1">
      <alignment horizontal="center" vertical="center"/>
    </xf>
    <xf numFmtId="49" fontId="55" fillId="0" borderId="0" xfId="0" applyNumberFormat="1" applyFont="1" applyFill="1" applyAlignment="1">
      <alignment vertical="center"/>
    </xf>
    <xf numFmtId="49" fontId="55" fillId="0" borderId="0" xfId="0" applyNumberFormat="1" applyFont="1" applyFill="1" applyAlignment="1">
      <alignment horizontal="right" vertical="center"/>
    </xf>
    <xf numFmtId="0" fontId="55" fillId="0" borderId="0" xfId="153" applyFont="1" applyFill="1" applyAlignment="1">
      <alignment horizontal="right" vertical="center"/>
    </xf>
    <xf numFmtId="0" fontId="55" fillId="0" borderId="0" xfId="0" applyFont="1" applyFill="1" applyAlignment="1">
      <alignment horizontal="right" vertical="center" wrapText="1"/>
    </xf>
    <xf numFmtId="0" fontId="48" fillId="0" borderId="0" xfId="153" applyFont="1" applyFill="1" applyAlignment="1">
      <alignment horizontal="right" vertical="center"/>
    </xf>
    <xf numFmtId="0" fontId="48" fillId="0" borderId="0" xfId="0" applyFont="1" applyFill="1" applyAlignment="1">
      <alignment vertical="center" wrapText="1"/>
    </xf>
    <xf numFmtId="0" fontId="67" fillId="0" borderId="0" xfId="0" applyFont="1" applyFill="1" applyAlignment="1">
      <alignment horizontal="right" vertical="center"/>
    </xf>
    <xf numFmtId="0" fontId="48" fillId="0" borderId="0" xfId="0" applyFont="1" applyFill="1" applyAlignment="1">
      <alignment horizontal="right" vertical="center" wrapText="1"/>
    </xf>
    <xf numFmtId="0" fontId="55" fillId="0" borderId="0" xfId="0" applyFont="1" applyFill="1" applyAlignment="1">
      <alignment horizontal="right" vertical="center"/>
    </xf>
    <xf numFmtId="0" fontId="55" fillId="0" borderId="0" xfId="0" applyFont="1" applyFill="1" applyAlignment="1">
      <alignment vertical="center" wrapText="1"/>
    </xf>
    <xf numFmtId="0" fontId="67" fillId="0" borderId="0" xfId="0" applyFont="1" applyFill="1" applyAlignment="1">
      <alignment vertical="center" wrapText="1"/>
    </xf>
    <xf numFmtId="0" fontId="67" fillId="0" borderId="0" xfId="0" applyFont="1" applyFill="1" applyAlignment="1">
      <alignment horizontal="right" vertical="center" wrapText="1"/>
    </xf>
    <xf numFmtId="0" fontId="48" fillId="0" borderId="0" xfId="0" applyFont="1" applyFill="1" applyAlignment="1">
      <alignment horizontal="right" vertical="center"/>
    </xf>
    <xf numFmtId="49" fontId="48" fillId="0" borderId="0" xfId="153" applyNumberFormat="1" applyFont="1" applyFill="1" applyAlignment="1">
      <alignment horizontal="right" vertical="center"/>
    </xf>
    <xf numFmtId="0" fontId="68" fillId="0" borderId="0" xfId="10" applyFont="1" applyFill="1" applyAlignment="1">
      <alignment horizontal="right" vertical="center"/>
    </xf>
    <xf numFmtId="49" fontId="48" fillId="0" borderId="0" xfId="153" applyNumberFormat="1" applyFont="1" applyFill="1" applyAlignment="1">
      <alignment horizontal="right" vertical="center" wrapText="1"/>
    </xf>
    <xf numFmtId="4" fontId="20" fillId="0" borderId="0" xfId="163" applyFont="1" applyFill="1" applyAlignment="1">
      <alignment horizontal="left" vertical="justify" wrapText="1"/>
    </xf>
    <xf numFmtId="4" fontId="20" fillId="0" borderId="0" xfId="164" applyFont="1" applyFill="1">
      <alignment horizontal="left" vertical="top" wrapText="1"/>
    </xf>
    <xf numFmtId="4" fontId="20" fillId="0" borderId="0" xfId="164" quotePrefix="1" applyFont="1" applyFill="1">
      <alignment horizontal="left" vertical="top" wrapText="1"/>
    </xf>
    <xf numFmtId="0" fontId="20" fillId="0" borderId="0" xfId="165" quotePrefix="1" applyFont="1" applyFill="1" applyAlignment="1">
      <alignment horizontal="left" vertical="top" wrapText="1"/>
    </xf>
    <xf numFmtId="49" fontId="20" fillId="0" borderId="0" xfId="0" applyNumberFormat="1" applyFont="1" applyFill="1" applyAlignment="1">
      <alignment horizontal="right" vertical="center"/>
    </xf>
    <xf numFmtId="49" fontId="20" fillId="0" borderId="0" xfId="153" applyNumberFormat="1" applyFont="1" applyFill="1" applyAlignment="1">
      <alignment horizontal="right" vertical="center"/>
    </xf>
    <xf numFmtId="0" fontId="20" fillId="0" borderId="0" xfId="153" applyFont="1" applyFill="1" applyAlignment="1">
      <alignment horizontal="right" vertical="center"/>
    </xf>
    <xf numFmtId="0" fontId="21" fillId="0" borderId="0" xfId="0" applyFont="1" applyFill="1" applyAlignment="1">
      <alignment horizontal="justify" vertical="top"/>
    </xf>
    <xf numFmtId="0" fontId="20" fillId="0" borderId="0" xfId="0" applyFont="1" applyFill="1" applyAlignment="1">
      <alignment horizontal="justify"/>
    </xf>
    <xf numFmtId="0" fontId="20" fillId="0" borderId="0" xfId="0" applyFont="1" applyFill="1" applyAlignment="1">
      <alignment horizontal="justify" wrapText="1"/>
    </xf>
    <xf numFmtId="0" fontId="20" fillId="0" borderId="0" xfId="0" applyFont="1" applyFill="1" applyAlignment="1">
      <alignment horizontal="justify" vertical="top"/>
    </xf>
    <xf numFmtId="0" fontId="21" fillId="0" borderId="0" xfId="0" applyFont="1" applyFill="1" applyAlignment="1">
      <alignment horizontal="center" vertical="top"/>
    </xf>
    <xf numFmtId="0" fontId="21" fillId="0" borderId="0" xfId="0" applyFont="1" applyFill="1" applyAlignment="1">
      <alignment horizontal="justify" wrapText="1"/>
    </xf>
    <xf numFmtId="0" fontId="20" fillId="0" borderId="0" xfId="0" applyFont="1" applyFill="1" applyAlignment="1">
      <alignment horizontal="justify" vertical="justify" wrapText="1"/>
    </xf>
    <xf numFmtId="4" fontId="20" fillId="0" borderId="4" xfId="0" applyNumberFormat="1" applyFont="1" applyFill="1" applyBorder="1"/>
    <xf numFmtId="0" fontId="20" fillId="0" borderId="0" xfId="1" applyFont="1" applyFill="1" applyAlignment="1">
      <alignment horizontal="justify" vertical="justify" wrapText="1"/>
    </xf>
    <xf numFmtId="0" fontId="20" fillId="0" borderId="0" xfId="56" applyFont="1" applyFill="1" applyAlignment="1">
      <alignment horizontal="justify" vertical="justify" wrapText="1"/>
    </xf>
    <xf numFmtId="0" fontId="20" fillId="0" borderId="0" xfId="1" quotePrefix="1" applyFont="1" applyFill="1" applyAlignment="1">
      <alignment horizontal="justify" vertical="justify" wrapText="1"/>
    </xf>
    <xf numFmtId="0" fontId="20" fillId="0" borderId="0" xfId="1" quotePrefix="1" applyFont="1" applyFill="1" applyAlignment="1">
      <alignment horizontal="justify" vertical="justify"/>
    </xf>
    <xf numFmtId="0" fontId="21" fillId="0" borderId="0" xfId="136" quotePrefix="1" applyFont="1" applyFill="1" applyAlignment="1">
      <alignment horizontal="justify" vertical="center"/>
    </xf>
    <xf numFmtId="0" fontId="20" fillId="0" borderId="0" xfId="0" quotePrefix="1" applyFont="1" applyFill="1" applyAlignment="1">
      <alignment horizontal="justify"/>
    </xf>
    <xf numFmtId="0" fontId="57" fillId="0" borderId="0" xfId="0" applyFont="1" applyFill="1" applyAlignment="1">
      <alignment horizontal="justify" wrapText="1"/>
    </xf>
    <xf numFmtId="0" fontId="58" fillId="0" borderId="0" xfId="0" applyFont="1" applyFill="1" applyAlignment="1">
      <alignment horizontal="justify" vertical="justify" wrapText="1"/>
    </xf>
    <xf numFmtId="0" fontId="54" fillId="0" borderId="0" xfId="0" quotePrefix="1" applyFont="1" applyFill="1" applyAlignment="1">
      <alignment horizontal="justify" vertical="justify" wrapText="1"/>
    </xf>
    <xf numFmtId="0" fontId="20" fillId="0" borderId="0" xfId="0" quotePrefix="1" applyFont="1" applyFill="1" applyAlignment="1">
      <alignment horizontal="justify" vertical="justify" wrapText="1"/>
    </xf>
    <xf numFmtId="0" fontId="57" fillId="0" borderId="0" xfId="0" quotePrefix="1" applyFont="1" applyFill="1" applyAlignment="1">
      <alignment horizontal="justify" wrapText="1"/>
    </xf>
    <xf numFmtId="0" fontId="21" fillId="0" borderId="0" xfId="0" quotePrefix="1" applyFont="1" applyFill="1" applyAlignment="1">
      <alignment horizontal="justify" vertical="center" wrapText="1"/>
    </xf>
    <xf numFmtId="4" fontId="20" fillId="0" borderId="0" xfId="0" applyNumberFormat="1" applyFont="1" applyFill="1" applyAlignment="1">
      <alignment horizontal="center" vertical="center"/>
    </xf>
    <xf numFmtId="0" fontId="20" fillId="0" borderId="0" xfId="0" applyFont="1" applyFill="1" applyAlignment="1">
      <alignment vertical="center"/>
    </xf>
    <xf numFmtId="0" fontId="20" fillId="0" borderId="0" xfId="0" quotePrefix="1" applyFont="1" applyFill="1" applyAlignment="1">
      <alignment horizontal="justify" vertical="center" wrapText="1"/>
    </xf>
    <xf numFmtId="49" fontId="20" fillId="0" borderId="0" xfId="0" quotePrefix="1" applyNumberFormat="1" applyFont="1" applyFill="1" applyAlignment="1">
      <alignment horizontal="justify" vertical="center" wrapText="1"/>
    </xf>
    <xf numFmtId="0" fontId="59" fillId="0" borderId="0" xfId="0" quotePrefix="1" applyFont="1" applyFill="1" applyAlignment="1">
      <alignment horizontal="justify" vertical="justify" wrapText="1"/>
    </xf>
    <xf numFmtId="2" fontId="20" fillId="0" borderId="0" xfId="0" applyNumberFormat="1" applyFont="1" applyFill="1" applyAlignment="1">
      <alignment horizontal="center"/>
    </xf>
    <xf numFmtId="0" fontId="21" fillId="0" borderId="0" xfId="0" applyFont="1" applyFill="1" applyAlignment="1">
      <alignment horizontal="justify" vertical="justify" wrapText="1"/>
    </xf>
    <xf numFmtId="0" fontId="20" fillId="0" borderId="0" xfId="1" quotePrefix="1" applyFont="1" applyFill="1" applyAlignment="1">
      <alignment horizontal="justify" vertical="center" wrapText="1"/>
    </xf>
    <xf numFmtId="0" fontId="20" fillId="0" borderId="0" xfId="1" applyFont="1" applyFill="1"/>
    <xf numFmtId="0" fontId="20" fillId="0" borderId="0" xfId="1" applyFont="1" applyFill="1" applyAlignment="1">
      <alignment vertical="top"/>
    </xf>
    <xf numFmtId="0" fontId="20" fillId="0" borderId="0" xfId="0" applyFont="1" applyFill="1" applyAlignment="1">
      <alignment vertical="top"/>
    </xf>
    <xf numFmtId="0" fontId="48" fillId="0" borderId="0" xfId="0" applyFont="1" applyFill="1" applyAlignment="1">
      <alignment vertical="top"/>
    </xf>
    <xf numFmtId="0" fontId="20" fillId="0" borderId="0" xfId="0" applyFont="1" applyFill="1" applyAlignment="1">
      <alignment horizontal="right" wrapText="1"/>
    </xf>
    <xf numFmtId="4" fontId="20" fillId="0" borderId="0" xfId="0" applyNumberFormat="1" applyFont="1" applyFill="1" applyBorder="1"/>
    <xf numFmtId="0" fontId="21" fillId="0" borderId="0" xfId="58" quotePrefix="1" applyFont="1" applyFill="1" applyAlignment="1">
      <alignment horizontal="justify" vertical="top" wrapText="1"/>
    </xf>
    <xf numFmtId="167" fontId="20" fillId="0" borderId="0" xfId="58" applyNumberFormat="1" applyFont="1" applyFill="1" applyAlignment="1">
      <alignment horizontal="center"/>
    </xf>
    <xf numFmtId="4" fontId="20" fillId="0" borderId="0" xfId="58" applyNumberFormat="1" applyFont="1" applyFill="1" applyAlignment="1">
      <alignment horizontal="center"/>
    </xf>
    <xf numFmtId="4" fontId="20" fillId="0" borderId="0" xfId="58" applyNumberFormat="1" applyFont="1" applyFill="1" applyAlignment="1">
      <alignment horizontal="right"/>
    </xf>
    <xf numFmtId="0" fontId="20" fillId="0" borderId="0" xfId="58" applyFont="1" applyFill="1" applyAlignment="1">
      <alignment horizontal="justify" vertical="top" wrapText="1"/>
    </xf>
    <xf numFmtId="4" fontId="20" fillId="0" borderId="0" xfId="58" applyNumberFormat="1" applyFont="1" applyFill="1" applyAlignment="1">
      <alignment horizontal="center" vertical="top"/>
    </xf>
    <xf numFmtId="0" fontId="21" fillId="0" borderId="0" xfId="58" applyFont="1" applyFill="1" applyAlignment="1">
      <alignment horizontal="justify" vertical="top" wrapText="1"/>
    </xf>
    <xf numFmtId="4" fontId="20" fillId="0" borderId="0" xfId="58" applyNumberFormat="1" applyFont="1" applyFill="1"/>
    <xf numFmtId="0" fontId="20" fillId="0" borderId="0" xfId="58" applyFont="1" applyFill="1" applyAlignment="1">
      <alignment horizontal="center" vertical="top" wrapText="1"/>
    </xf>
    <xf numFmtId="4" fontId="20" fillId="0" borderId="0" xfId="58" applyNumberFormat="1" applyFont="1" applyFill="1" applyAlignment="1">
      <alignment horizontal="center" vertical="top" wrapText="1"/>
    </xf>
    <xf numFmtId="4" fontId="20" fillId="0" borderId="0" xfId="58" applyNumberFormat="1" applyFont="1" applyFill="1" applyAlignment="1">
      <alignment vertical="top" wrapText="1"/>
    </xf>
    <xf numFmtId="0" fontId="21" fillId="0" borderId="0" xfId="0" applyFont="1" applyFill="1" applyAlignment="1">
      <alignment horizontal="left" vertical="top"/>
    </xf>
    <xf numFmtId="0" fontId="21" fillId="0" borderId="0" xfId="0" applyFont="1" applyFill="1" applyAlignment="1">
      <alignment horizontal="left" vertical="top" wrapText="1"/>
    </xf>
    <xf numFmtId="4" fontId="48" fillId="0" borderId="0" xfId="0" applyNumberFormat="1" applyFont="1" applyFill="1" applyAlignment="1">
      <alignment horizontal="center"/>
    </xf>
    <xf numFmtId="0" fontId="48" fillId="0" borderId="0" xfId="0" applyFont="1" applyFill="1"/>
    <xf numFmtId="0" fontId="20" fillId="0" borderId="0" xfId="0" applyFont="1" applyFill="1" applyAlignment="1">
      <alignment horizontal="right" vertical="top" wrapText="1"/>
    </xf>
    <xf numFmtId="0" fontId="48" fillId="0" borderId="0" xfId="0" applyFont="1" applyFill="1" applyAlignment="1">
      <alignment horizontal="center"/>
    </xf>
    <xf numFmtId="0" fontId="20" fillId="0" borderId="0" xfId="0" quotePrefix="1" applyFont="1" applyFill="1" applyAlignment="1">
      <alignment horizontal="left" vertical="justify" wrapText="1"/>
    </xf>
    <xf numFmtId="0" fontId="20" fillId="0" borderId="0" xfId="0" quotePrefix="1" applyFont="1" applyFill="1" applyAlignment="1">
      <alignment horizontal="left" vertical="top" wrapText="1"/>
    </xf>
    <xf numFmtId="0" fontId="20" fillId="0" borderId="0" xfId="0" applyFont="1" applyFill="1" applyAlignment="1">
      <alignment horizontal="left" vertical="justify" wrapText="1"/>
    </xf>
    <xf numFmtId="0" fontId="55" fillId="0" borderId="0" xfId="0" applyFont="1" applyFill="1" applyAlignment="1">
      <alignment horizontal="left"/>
    </xf>
    <xf numFmtId="0" fontId="21" fillId="0" borderId="0" xfId="0" applyFont="1" applyFill="1" applyAlignment="1">
      <alignment horizontal="left"/>
    </xf>
    <xf numFmtId="0" fontId="20" fillId="0" borderId="0" xfId="0" applyFont="1" applyFill="1" applyAlignment="1">
      <alignment horizontal="left"/>
    </xf>
    <xf numFmtId="0" fontId="21" fillId="0" borderId="0" xfId="1" applyFont="1" applyFill="1" applyAlignment="1">
      <alignment horizontal="left" vertical="top"/>
    </xf>
    <xf numFmtId="0" fontId="20" fillId="0" borderId="0" xfId="1" applyFont="1" applyFill="1" applyAlignment="1">
      <alignment horizontal="left"/>
    </xf>
    <xf numFmtId="0" fontId="20" fillId="0" borderId="0" xfId="1" applyFont="1" applyFill="1" applyAlignment="1">
      <alignment horizontal="left" vertical="top" wrapText="1"/>
    </xf>
    <xf numFmtId="0" fontId="48" fillId="0" borderId="0" xfId="1" applyFont="1" applyFill="1" applyAlignment="1">
      <alignment horizontal="center"/>
    </xf>
    <xf numFmtId="0" fontId="55" fillId="0" borderId="0" xfId="1" applyFont="1" applyFill="1" applyAlignment="1">
      <alignment horizontal="left"/>
    </xf>
    <xf numFmtId="0" fontId="21" fillId="0" borderId="0" xfId="0" quotePrefix="1" applyFont="1" applyFill="1" applyAlignment="1">
      <alignment horizontal="left" vertical="center" wrapText="1"/>
    </xf>
    <xf numFmtId="0" fontId="20" fillId="0" borderId="0" xfId="10" quotePrefix="1" applyFont="1" applyFill="1" applyAlignment="1">
      <alignment horizontal="justify" vertical="top" wrapText="1"/>
    </xf>
    <xf numFmtId="0" fontId="20" fillId="0" borderId="0" xfId="10" quotePrefix="1" applyFont="1" applyFill="1" applyAlignment="1">
      <alignment horizontal="center" vertical="top" wrapText="1"/>
    </xf>
    <xf numFmtId="4" fontId="20" fillId="0" borderId="0" xfId="10" quotePrefix="1" applyNumberFormat="1" applyFont="1" applyFill="1" applyAlignment="1">
      <alignment horizontal="center" vertical="top" wrapText="1"/>
    </xf>
    <xf numFmtId="4" fontId="20" fillId="0" borderId="0" xfId="10" quotePrefix="1" applyNumberFormat="1" applyFont="1" applyFill="1" applyAlignment="1">
      <alignment vertical="top" wrapText="1"/>
    </xf>
    <xf numFmtId="0" fontId="20" fillId="0" borderId="0" xfId="10" quotePrefix="1" applyFont="1" applyFill="1" applyAlignment="1">
      <alignment horizontal="right" vertical="top" wrapText="1"/>
    </xf>
    <xf numFmtId="4" fontId="20" fillId="0" borderId="4" xfId="10" applyNumberFormat="1" applyFont="1" applyFill="1" applyBorder="1"/>
    <xf numFmtId="167" fontId="20" fillId="0" borderId="0" xfId="0" applyNumberFormat="1" applyFont="1" applyFill="1" applyAlignment="1">
      <alignment horizontal="center" vertical="top"/>
    </xf>
    <xf numFmtId="2" fontId="20" fillId="0" borderId="0" xfId="0" applyNumberFormat="1" applyFont="1" applyFill="1" applyAlignment="1">
      <alignment horizontal="right"/>
    </xf>
    <xf numFmtId="165" fontId="20" fillId="0" borderId="0" xfId="0" applyNumberFormat="1" applyFont="1" applyFill="1" applyAlignment="1">
      <alignment horizontal="right" vertical="top"/>
    </xf>
    <xf numFmtId="4" fontId="20" fillId="0" borderId="0" xfId="69" applyFont="1" applyFill="1" applyAlignment="1">
      <alignment horizontal="justify" vertical="top" wrapText="1"/>
    </xf>
    <xf numFmtId="4" fontId="20" fillId="0" borderId="0" xfId="70" applyFont="1" applyFill="1" applyAlignment="1">
      <alignment horizontal="justify" vertical="top" wrapText="1"/>
    </xf>
    <xf numFmtId="0" fontId="21" fillId="0" borderId="0" xfId="0" applyFont="1" applyFill="1" applyAlignment="1">
      <alignment horizontal="right" vertical="center"/>
    </xf>
    <xf numFmtId="0" fontId="20" fillId="0" borderId="0" xfId="0" applyFont="1" applyFill="1" applyAlignment="1">
      <alignment horizontal="right" vertical="top"/>
    </xf>
    <xf numFmtId="0" fontId="20" fillId="0" borderId="0" xfId="1" quotePrefix="1" applyFont="1" applyFill="1" applyAlignment="1">
      <alignment horizontal="right" vertical="justify" wrapText="1"/>
    </xf>
    <xf numFmtId="0" fontId="20" fillId="0" borderId="0" xfId="0" quotePrefix="1" applyFont="1" applyFill="1" applyAlignment="1">
      <alignment horizontal="right" vertical="top"/>
    </xf>
    <xf numFmtId="0" fontId="20" fillId="0" borderId="0" xfId="1" quotePrefix="1" applyFont="1" applyFill="1" applyAlignment="1">
      <alignment horizontal="right" vertical="top"/>
    </xf>
    <xf numFmtId="0" fontId="20" fillId="0" borderId="0" xfId="1" applyFont="1" applyFill="1" applyAlignment="1">
      <alignment horizontal="right" vertical="top"/>
    </xf>
    <xf numFmtId="0" fontId="20" fillId="0" borderId="0" xfId="1" quotePrefix="1" applyFont="1" applyFill="1" applyAlignment="1">
      <alignment horizontal="right" vertical="center" wrapText="1"/>
    </xf>
    <xf numFmtId="0" fontId="20" fillId="0" borderId="0" xfId="1" applyFont="1" applyFill="1" applyAlignment="1">
      <alignment horizontal="right" vertical="top" wrapText="1"/>
    </xf>
    <xf numFmtId="0" fontId="20" fillId="0" borderId="0" xfId="1" applyFont="1" applyFill="1" applyAlignment="1">
      <alignment horizontal="right" wrapText="1"/>
    </xf>
    <xf numFmtId="0" fontId="21" fillId="0" borderId="0" xfId="1" applyFont="1" applyFill="1" applyAlignment="1">
      <alignment horizontal="left" wrapText="1"/>
    </xf>
    <xf numFmtId="0" fontId="54" fillId="0" borderId="0" xfId="0" applyFont="1" applyFill="1" applyAlignment="1">
      <alignment horizontal="right" vertical="top" wrapText="1"/>
    </xf>
    <xf numFmtId="0" fontId="21" fillId="0" borderId="0" xfId="0" quotePrefix="1" applyFont="1" applyFill="1" applyAlignment="1">
      <alignment horizontal="center" vertical="top" wrapText="1"/>
    </xf>
    <xf numFmtId="0" fontId="20" fillId="0" borderId="0" xfId="0" quotePrefix="1" applyFont="1" applyFill="1" applyAlignment="1">
      <alignment horizontal="center" vertical="justify" wrapText="1"/>
    </xf>
    <xf numFmtId="4" fontId="20" fillId="0" borderId="0" xfId="0" quotePrefix="1" applyNumberFormat="1" applyFont="1" applyFill="1" applyAlignment="1">
      <alignment horizontal="center" vertical="justify" wrapText="1"/>
    </xf>
    <xf numFmtId="4" fontId="20" fillId="0" borderId="0" xfId="0" quotePrefix="1" applyNumberFormat="1" applyFont="1" applyFill="1" applyAlignment="1">
      <alignment horizontal="justify" vertical="justify" wrapText="1"/>
    </xf>
    <xf numFmtId="0" fontId="21" fillId="0" borderId="0" xfId="0" quotePrefix="1" applyFont="1" applyFill="1" applyAlignment="1">
      <alignment horizontal="justify" vertical="justify" wrapText="1"/>
    </xf>
    <xf numFmtId="4" fontId="20" fillId="0" borderId="4" xfId="0" applyNumberFormat="1" applyFont="1" applyFill="1" applyBorder="1" applyAlignment="1">
      <alignment horizontal="right" vertical="top"/>
    </xf>
    <xf numFmtId="0" fontId="21" fillId="0" borderId="0" xfId="0" applyFont="1" applyFill="1" applyAlignment="1">
      <alignment horizontal="center" wrapText="1"/>
    </xf>
    <xf numFmtId="4" fontId="21" fillId="0" borderId="0" xfId="135" applyNumberFormat="1" applyFont="1" applyFill="1" applyAlignment="1">
      <alignment horizontal="center" wrapText="1"/>
    </xf>
    <xf numFmtId="0" fontId="20" fillId="0" borderId="0" xfId="0" applyFont="1" applyFill="1" applyAlignment="1" applyProtection="1">
      <alignment horizontal="center"/>
      <protection hidden="1"/>
    </xf>
    <xf numFmtId="4" fontId="20" fillId="0" borderId="0" xfId="135" applyNumberFormat="1" applyFont="1" applyFill="1" applyAlignment="1" applyProtection="1">
      <alignment horizontal="center" wrapText="1"/>
      <protection hidden="1"/>
    </xf>
    <xf numFmtId="0" fontId="20" fillId="0" borderId="0" xfId="0" applyFont="1" applyFill="1" applyAlignment="1">
      <alignment horizontal="left" vertical="top"/>
    </xf>
    <xf numFmtId="0" fontId="21" fillId="0" borderId="0" xfId="0" applyFont="1" applyFill="1"/>
    <xf numFmtId="4" fontId="20" fillId="0" borderId="0" xfId="0" applyNumberFormat="1" applyFont="1" applyFill="1" applyAlignment="1">
      <alignment vertical="top" wrapText="1"/>
    </xf>
    <xf numFmtId="0" fontId="20" fillId="0" borderId="0" xfId="0" quotePrefix="1" applyFont="1" applyFill="1" applyAlignment="1">
      <alignment horizontal="justify" wrapText="1"/>
    </xf>
    <xf numFmtId="4" fontId="20" fillId="0" borderId="4" xfId="10" applyNumberFormat="1" applyFont="1" applyFill="1" applyBorder="1" applyAlignment="1">
      <alignment horizontal="right"/>
    </xf>
    <xf numFmtId="0" fontId="54" fillId="0" borderId="0" xfId="6" quotePrefix="1" applyFont="1" applyFill="1" applyAlignment="1">
      <alignment horizontal="justify" vertical="justify" wrapText="1"/>
    </xf>
    <xf numFmtId="4" fontId="54" fillId="0" borderId="0" xfId="6" quotePrefix="1" applyNumberFormat="1" applyFont="1" applyFill="1" applyAlignment="1">
      <alignment horizontal="center" vertical="justify" wrapText="1"/>
    </xf>
    <xf numFmtId="4" fontId="54" fillId="0" borderId="0" xfId="6" applyNumberFormat="1" applyFont="1" applyFill="1" applyAlignment="1">
      <alignment horizontal="center"/>
    </xf>
    <xf numFmtId="4" fontId="54" fillId="0" borderId="0" xfId="6" applyNumberFormat="1" applyFont="1" applyFill="1" applyAlignment="1">
      <alignment horizontal="right"/>
    </xf>
    <xf numFmtId="0" fontId="20" fillId="0" borderId="0" xfId="10" quotePrefix="1" applyFont="1" applyFill="1" applyAlignment="1">
      <alignment horizontal="center" vertical="top"/>
    </xf>
    <xf numFmtId="0" fontId="20" fillId="0" borderId="0" xfId="10" applyFont="1" applyFill="1" applyAlignment="1">
      <alignment horizontal="justify" vertical="top" wrapText="1"/>
    </xf>
    <xf numFmtId="0" fontId="20" fillId="0" borderId="0" xfId="10" applyFont="1" applyFill="1" applyAlignment="1">
      <alignment horizontal="center" vertical="top" wrapText="1"/>
    </xf>
    <xf numFmtId="4" fontId="20" fillId="0" borderId="0" xfId="10" applyNumberFormat="1" applyFont="1" applyFill="1" applyAlignment="1">
      <alignment horizontal="center" vertical="top" wrapText="1"/>
    </xf>
    <xf numFmtId="4" fontId="20" fillId="0" borderId="0" xfId="10" applyNumberFormat="1" applyFont="1" applyFill="1" applyAlignment="1">
      <alignment vertical="top" wrapText="1"/>
    </xf>
    <xf numFmtId="0" fontId="20" fillId="0" borderId="0" xfId="10" applyFont="1" applyFill="1" applyAlignment="1">
      <alignment vertical="top" wrapText="1"/>
    </xf>
    <xf numFmtId="0" fontId="21" fillId="0" borderId="0" xfId="10" quotePrefix="1" applyFont="1" applyFill="1" applyAlignment="1">
      <alignment horizontal="justify" vertical="justify" wrapText="1"/>
    </xf>
    <xf numFmtId="0" fontId="21" fillId="0" borderId="0" xfId="10" quotePrefix="1" applyFont="1" applyFill="1" applyAlignment="1">
      <alignment horizontal="left" vertical="top" wrapText="1"/>
    </xf>
    <xf numFmtId="0" fontId="20" fillId="0" borderId="0" xfId="10" quotePrefix="1" applyFont="1" applyFill="1" applyAlignment="1">
      <alignment horizontal="left" vertical="top" wrapText="1"/>
    </xf>
    <xf numFmtId="2" fontId="20" fillId="0" borderId="0" xfId="10" applyNumberFormat="1" applyFont="1" applyFill="1" applyAlignment="1">
      <alignment horizontal="center"/>
    </xf>
    <xf numFmtId="0" fontId="20" fillId="0" borderId="0" xfId="14" quotePrefix="1" applyNumberFormat="1" applyFont="1" applyFill="1" applyBorder="1" applyAlignment="1">
      <alignment horizontal="justify" vertical="distributed" wrapText="1"/>
    </xf>
    <xf numFmtId="49" fontId="20" fillId="0" borderId="0" xfId="0" applyNumberFormat="1" applyFont="1" applyFill="1" applyBorder="1" applyAlignment="1">
      <alignment horizontal="right" vertical="top"/>
    </xf>
    <xf numFmtId="167" fontId="20" fillId="0" borderId="0" xfId="0" applyNumberFormat="1" applyFont="1" applyFill="1" applyBorder="1" applyAlignment="1">
      <alignment horizontal="right"/>
    </xf>
    <xf numFmtId="4" fontId="20" fillId="0" borderId="0" xfId="64" applyFont="1" applyFill="1">
      <alignment horizontal="left" vertical="top" wrapText="1"/>
    </xf>
    <xf numFmtId="4" fontId="20" fillId="0" borderId="0" xfId="0" applyNumberFormat="1" applyFont="1" applyFill="1" applyAlignment="1" applyProtection="1">
      <alignment horizontal="right" vertical="center"/>
      <protection locked="0"/>
    </xf>
    <xf numFmtId="4" fontId="20" fillId="0" borderId="0" xfId="0" applyNumberFormat="1" applyFont="1" applyFill="1" applyAlignment="1">
      <alignment horizontal="center" wrapText="1"/>
    </xf>
    <xf numFmtId="4" fontId="20" fillId="0" borderId="0" xfId="0" applyNumberFormat="1" applyFont="1" applyFill="1" applyAlignment="1">
      <alignment horizontal="left" vertical="top" wrapText="1"/>
    </xf>
    <xf numFmtId="49" fontId="20" fillId="0" borderId="0" xfId="0" applyNumberFormat="1" applyFont="1" applyFill="1" applyAlignment="1">
      <alignment horizontal="left" vertical="top" wrapText="1"/>
    </xf>
    <xf numFmtId="49" fontId="20" fillId="0" borderId="0" xfId="0" quotePrefix="1" applyNumberFormat="1" applyFont="1" applyFill="1" applyAlignment="1">
      <alignment horizontal="left" vertical="top" wrapText="1"/>
    </xf>
    <xf numFmtId="4" fontId="54" fillId="0" borderId="0" xfId="6" quotePrefix="1" applyNumberFormat="1" applyFont="1" applyFill="1" applyAlignment="1">
      <alignment horizontal="justify" vertical="justify" wrapText="1"/>
    </xf>
    <xf numFmtId="0" fontId="54" fillId="0" borderId="0" xfId="6" applyFont="1" applyFill="1" applyAlignment="1">
      <alignment horizontal="left"/>
    </xf>
    <xf numFmtId="170" fontId="54" fillId="0" borderId="0" xfId="6" applyNumberFormat="1" applyFont="1" applyFill="1" applyAlignment="1">
      <alignment horizontal="right"/>
    </xf>
    <xf numFmtId="0" fontId="20" fillId="0" borderId="0" xfId="86" applyFont="1" applyFill="1" applyAlignment="1">
      <alignment horizontal="justify" vertical="top" wrapText="1"/>
    </xf>
    <xf numFmtId="4" fontId="7" fillId="0" borderId="0" xfId="0" applyNumberFormat="1" applyFont="1" applyFill="1" applyAlignment="1">
      <alignment horizontal="center"/>
    </xf>
    <xf numFmtId="0" fontId="7" fillId="0" borderId="0" xfId="58" applyFont="1" applyFill="1" applyAlignment="1">
      <alignment horizontal="left" vertical="top"/>
    </xf>
    <xf numFmtId="0" fontId="7" fillId="0" borderId="0" xfId="62" applyFont="1" applyFill="1" applyAlignment="1">
      <alignment horizontal="center" wrapText="1"/>
    </xf>
    <xf numFmtId="0" fontId="7" fillId="0" borderId="0" xfId="58" applyFont="1" applyFill="1" applyAlignment="1">
      <alignment horizontal="center"/>
    </xf>
    <xf numFmtId="0" fontId="7" fillId="0" borderId="0" xfId="58" applyFont="1" applyFill="1"/>
    <xf numFmtId="49" fontId="20" fillId="0" borderId="0" xfId="14" applyNumberFormat="1" applyFont="1" applyFill="1" applyBorder="1" applyAlignment="1">
      <alignment horizontal="justify" vertical="top" wrapText="1"/>
    </xf>
    <xf numFmtId="0" fontId="7" fillId="0" borderId="0" xfId="10" applyFont="1" applyFill="1" applyAlignment="1">
      <alignment horizontal="center"/>
    </xf>
    <xf numFmtId="174" fontId="7" fillId="0" borderId="0" xfId="10" applyNumberFormat="1" applyFont="1" applyFill="1" applyAlignment="1">
      <alignment horizontal="center"/>
    </xf>
    <xf numFmtId="4" fontId="7" fillId="0" borderId="0" xfId="10" applyNumberFormat="1" applyFont="1" applyFill="1" applyAlignment="1">
      <alignment horizontal="center"/>
    </xf>
    <xf numFmtId="0" fontId="7" fillId="0" borderId="0" xfId="10" applyFont="1" applyFill="1"/>
    <xf numFmtId="0" fontId="7" fillId="0" borderId="0" xfId="10" quotePrefix="1" applyFont="1" applyFill="1" applyAlignment="1">
      <alignment horizontal="left" vertical="top"/>
    </xf>
    <xf numFmtId="0" fontId="7" fillId="0" borderId="0" xfId="10" applyFont="1" applyFill="1" applyAlignment="1">
      <alignment horizontal="left" vertical="top" wrapText="1"/>
    </xf>
    <xf numFmtId="4" fontId="21" fillId="0" borderId="0" xfId="0" quotePrefix="1" applyNumberFormat="1" applyFont="1" applyFill="1" applyAlignment="1">
      <alignment horizontal="center" vertical="top" wrapText="1"/>
    </xf>
    <xf numFmtId="0" fontId="20" fillId="0" borderId="0" xfId="0" quotePrefix="1" applyFont="1" applyFill="1" applyAlignment="1">
      <alignment horizontal="center" vertical="top"/>
    </xf>
    <xf numFmtId="167" fontId="20" fillId="0" borderId="0" xfId="14" applyNumberFormat="1" applyFont="1" applyFill="1" applyBorder="1" applyAlignment="1">
      <alignment horizontal="right"/>
    </xf>
    <xf numFmtId="175" fontId="20" fillId="0" borderId="0" xfId="0" applyNumberFormat="1" applyFont="1" applyFill="1" applyBorder="1" applyAlignment="1">
      <alignment horizontal="right" wrapText="1"/>
    </xf>
    <xf numFmtId="0" fontId="20" fillId="0" borderId="0" xfId="14" applyNumberFormat="1" applyFont="1" applyFill="1" applyBorder="1" applyAlignment="1">
      <alignment horizontal="justify" vertical="distributed" wrapText="1"/>
    </xf>
    <xf numFmtId="167" fontId="20" fillId="0" borderId="0" xfId="14" applyNumberFormat="1" applyFont="1" applyFill="1" applyBorder="1" applyAlignment="1">
      <alignment horizontal="right" wrapText="1" readingOrder="1"/>
    </xf>
    <xf numFmtId="49" fontId="20" fillId="0" borderId="0" xfId="0" applyNumberFormat="1" applyFont="1" applyFill="1" applyAlignment="1">
      <alignment horizontal="left" vertical="top"/>
    </xf>
    <xf numFmtId="4" fontId="20" fillId="0" borderId="0" xfId="14" applyNumberFormat="1" applyFont="1" applyFill="1" applyAlignment="1">
      <alignment horizontal="right" readingOrder="1"/>
    </xf>
    <xf numFmtId="167" fontId="7" fillId="0" borderId="0" xfId="10" applyNumberFormat="1" applyFont="1" applyFill="1" applyAlignment="1">
      <alignment horizontal="center"/>
    </xf>
    <xf numFmtId="177" fontId="7" fillId="0" borderId="0" xfId="10" applyNumberFormat="1" applyFont="1" applyFill="1" applyAlignment="1">
      <alignment horizontal="center"/>
    </xf>
    <xf numFmtId="0" fontId="7" fillId="0" borderId="0" xfId="10" applyFont="1" applyFill="1" applyAlignment="1">
      <alignment horizontal="left" vertical="top"/>
    </xf>
    <xf numFmtId="0" fontId="20" fillId="0" borderId="0" xfId="62" applyFont="1" applyFill="1" applyAlignment="1">
      <alignment horizontal="justify" vertical="top" wrapText="1"/>
    </xf>
    <xf numFmtId="0" fontId="7" fillId="0" borderId="0" xfId="0" applyFont="1" applyFill="1"/>
    <xf numFmtId="0" fontId="20" fillId="0" borderId="0" xfId="14" applyFont="1" applyFill="1" applyBorder="1" applyAlignment="1">
      <alignment horizontal="justify"/>
    </xf>
    <xf numFmtId="167" fontId="20" fillId="0" borderId="0" xfId="14" applyNumberFormat="1" applyFont="1" applyFill="1" applyBorder="1" applyAlignment="1">
      <alignment horizontal="center"/>
    </xf>
    <xf numFmtId="0" fontId="52" fillId="0" borderId="0" xfId="1" applyFont="1" applyFill="1" applyAlignment="1">
      <alignment horizontal="center"/>
    </xf>
    <xf numFmtId="4" fontId="52" fillId="0" borderId="0" xfId="1" applyNumberFormat="1" applyFont="1" applyFill="1" applyAlignment="1">
      <alignment horizontal="left"/>
    </xf>
    <xf numFmtId="0" fontId="65" fillId="0" borderId="0" xfId="0" applyFont="1" applyFill="1" applyAlignment="1" applyProtection="1">
      <alignment horizontal="justify" vertical="center" wrapText="1"/>
      <protection locked="0"/>
    </xf>
    <xf numFmtId="0" fontId="65" fillId="0" borderId="0" xfId="0" applyFont="1" applyFill="1" applyAlignment="1" applyProtection="1">
      <alignment horizontal="center" wrapText="1"/>
      <protection locked="0"/>
    </xf>
    <xf numFmtId="2" fontId="65" fillId="0" borderId="0" xfId="0" applyNumberFormat="1" applyFont="1" applyFill="1" applyAlignment="1" applyProtection="1">
      <alignment horizontal="right" wrapText="1"/>
      <protection locked="0"/>
    </xf>
    <xf numFmtId="49" fontId="20" fillId="0" borderId="0" xfId="153" applyNumberFormat="1" applyFont="1" applyFill="1" applyBorder="1" applyAlignment="1">
      <alignment horizontal="center" vertical="top"/>
    </xf>
    <xf numFmtId="0" fontId="65" fillId="0" borderId="0" xfId="0" applyFont="1" applyFill="1" applyBorder="1" applyAlignment="1" applyProtection="1">
      <alignment horizontal="justify" vertical="center" wrapText="1"/>
      <protection locked="0"/>
    </xf>
    <xf numFmtId="0" fontId="65" fillId="0" borderId="0" xfId="0" applyFont="1" applyFill="1"/>
    <xf numFmtId="2" fontId="65" fillId="0" borderId="0" xfId="0" applyNumberFormat="1" applyFont="1" applyFill="1" applyBorder="1" applyAlignment="1" applyProtection="1">
      <alignment horizontal="right" wrapText="1"/>
      <protection locked="0"/>
    </xf>
    <xf numFmtId="0" fontId="20" fillId="0" borderId="0" xfId="0" applyFont="1" applyFill="1" applyAlignment="1" applyProtection="1">
      <alignment horizontal="justify" vertical="top" wrapText="1"/>
      <protection locked="0"/>
    </xf>
    <xf numFmtId="49" fontId="20" fillId="0" borderId="0" xfId="0" applyNumberFormat="1" applyFont="1" applyFill="1" applyAlignment="1" applyProtection="1">
      <alignment horizontal="justify" vertical="top" wrapText="1"/>
      <protection locked="0"/>
    </xf>
    <xf numFmtId="0" fontId="56" fillId="0" borderId="0" xfId="0" applyFont="1" applyFill="1" applyBorder="1" applyAlignment="1">
      <alignment horizontal="left" vertical="center" wrapText="1"/>
    </xf>
    <xf numFmtId="0" fontId="3" fillId="0" borderId="0" xfId="0" applyFont="1" applyFill="1" applyAlignment="1">
      <alignment horizontal="center" vertical="top"/>
    </xf>
    <xf numFmtId="0" fontId="3" fillId="0" borderId="0" xfId="0" applyFont="1" applyFill="1" applyAlignment="1">
      <alignment horizontal="right"/>
    </xf>
    <xf numFmtId="2" fontId="3" fillId="0" borderId="0" xfId="0" applyNumberFormat="1" applyFont="1" applyFill="1"/>
    <xf numFmtId="4" fontId="3" fillId="0" borderId="0" xfId="0" applyNumberFormat="1" applyFont="1" applyFill="1"/>
    <xf numFmtId="4" fontId="66" fillId="0" borderId="11" xfId="0" applyNumberFormat="1" applyFont="1" applyFill="1" applyBorder="1" applyAlignment="1">
      <alignment horizontal="right"/>
    </xf>
    <xf numFmtId="0" fontId="12" fillId="0" borderId="1" xfId="0" applyFont="1" applyFill="1" applyBorder="1" applyAlignment="1">
      <alignment horizontal="left" vertical="center" wrapText="1"/>
    </xf>
    <xf numFmtId="4" fontId="55" fillId="0" borderId="11" xfId="0" applyNumberFormat="1" applyFont="1" applyFill="1" applyBorder="1" applyAlignment="1">
      <alignment horizontal="right"/>
    </xf>
    <xf numFmtId="0" fontId="3" fillId="0" borderId="0" xfId="0" applyFont="1" applyFill="1"/>
    <xf numFmtId="0" fontId="56" fillId="0" borderId="11" xfId="0" applyFont="1" applyFill="1" applyBorder="1" applyAlignment="1">
      <alignment horizontal="left" vertical="center" wrapText="1"/>
    </xf>
    <xf numFmtId="0" fontId="76" fillId="0" borderId="11" xfId="0" applyFont="1" applyFill="1" applyBorder="1" applyAlignment="1">
      <alignment vertical="center"/>
    </xf>
    <xf numFmtId="0" fontId="65" fillId="0" borderId="0" xfId="0" applyFont="1" applyFill="1" applyBorder="1" applyAlignment="1" applyProtection="1">
      <alignment horizontal="center" wrapText="1"/>
      <protection locked="0"/>
    </xf>
    <xf numFmtId="167" fontId="12" fillId="0" borderId="4" xfId="0" applyNumberFormat="1" applyFont="1" applyFill="1" applyBorder="1" applyAlignment="1">
      <alignment horizontal="right"/>
    </xf>
    <xf numFmtId="1" fontId="21" fillId="0" borderId="13" xfId="58" applyNumberFormat="1" applyFont="1" applyBorder="1" applyAlignment="1">
      <alignment horizontal="center" vertical="top"/>
    </xf>
    <xf numFmtId="0" fontId="21" fillId="0" borderId="13" xfId="62" applyFont="1" applyBorder="1" applyAlignment="1">
      <alignment horizontal="justify" vertical="center"/>
    </xf>
    <xf numFmtId="0" fontId="20" fillId="0" borderId="0" xfId="58" applyFont="1" applyAlignment="1">
      <alignment horizontal="center" vertical="center"/>
    </xf>
    <xf numFmtId="0" fontId="20" fillId="0" borderId="0" xfId="58" applyFont="1" applyAlignment="1">
      <alignment horizontal="right" vertical="center"/>
    </xf>
    <xf numFmtId="0" fontId="20" fillId="0" borderId="0" xfId="58" applyFont="1"/>
    <xf numFmtId="1" fontId="21" fillId="0" borderId="0" xfId="58" applyNumberFormat="1" applyFont="1" applyAlignment="1">
      <alignment horizontal="center" vertical="top"/>
    </xf>
    <xf numFmtId="1" fontId="21" fillId="0" borderId="0" xfId="58" applyNumberFormat="1" applyFont="1" applyAlignment="1">
      <alignment horizontal="justify" vertical="top"/>
    </xf>
    <xf numFmtId="0" fontId="21" fillId="0" borderId="0" xfId="58" quotePrefix="1" applyFont="1" applyAlignment="1">
      <alignment horizontal="center" vertical="center" wrapText="1"/>
    </xf>
    <xf numFmtId="0" fontId="21" fillId="0" borderId="3" xfId="62" applyFont="1" applyBorder="1" applyAlignment="1">
      <alignment horizontal="justify" vertical="center"/>
    </xf>
    <xf numFmtId="0" fontId="21" fillId="0" borderId="0" xfId="62" applyFont="1" applyAlignment="1">
      <alignment horizontal="center" vertical="center" wrapText="1"/>
    </xf>
    <xf numFmtId="0" fontId="21" fillId="0" borderId="0" xfId="58" applyFont="1" applyAlignment="1">
      <alignment horizontal="center" vertical="top"/>
    </xf>
    <xf numFmtId="0" fontId="20" fillId="0" borderId="0" xfId="62" applyFont="1" applyAlignment="1">
      <alignment horizontal="justify" vertical="center" wrapText="1"/>
    </xf>
    <xf numFmtId="0" fontId="20" fillId="0" borderId="0" xfId="62" applyFont="1" applyAlignment="1">
      <alignment horizontal="center" vertical="center" wrapText="1"/>
    </xf>
    <xf numFmtId="49" fontId="21" fillId="0" borderId="0" xfId="58" applyNumberFormat="1" applyFont="1" applyAlignment="1" applyProtection="1">
      <alignment horizontal="center" vertical="top"/>
      <protection locked="0"/>
    </xf>
    <xf numFmtId="49" fontId="20" fillId="0" borderId="0" xfId="167" applyNumberFormat="1" applyFont="1" applyAlignment="1" applyProtection="1">
      <alignment horizontal="justify" vertical="top" wrapText="1"/>
      <protection locked="0"/>
    </xf>
    <xf numFmtId="49" fontId="20" fillId="0" borderId="0" xfId="58" applyNumberFormat="1" applyFont="1" applyProtection="1">
      <protection locked="0"/>
    </xf>
    <xf numFmtId="0" fontId="21" fillId="0" borderId="0" xfId="58" applyFont="1" applyAlignment="1" applyProtection="1">
      <alignment horizontal="center" vertical="top"/>
      <protection locked="0"/>
    </xf>
    <xf numFmtId="0" fontId="20" fillId="0" borderId="0" xfId="167" applyFont="1" applyAlignment="1" applyProtection="1">
      <alignment horizontal="justify" vertical="top" wrapText="1"/>
      <protection locked="0"/>
    </xf>
    <xf numFmtId="0" fontId="20" fillId="0" borderId="0" xfId="58" applyFont="1" applyProtection="1">
      <protection locked="0"/>
    </xf>
    <xf numFmtId="1" fontId="21" fillId="0" borderId="0" xfId="58" applyNumberFormat="1" applyFont="1" applyAlignment="1" applyProtection="1">
      <alignment horizontal="center" vertical="top"/>
      <protection locked="0"/>
    </xf>
    <xf numFmtId="0" fontId="21" fillId="0" borderId="0" xfId="62" applyFont="1" applyAlignment="1" applyProtection="1">
      <alignment horizontal="justify" vertical="top"/>
      <protection locked="0"/>
    </xf>
    <xf numFmtId="0" fontId="20" fillId="0" borderId="0" xfId="58" applyFont="1" applyAlignment="1" applyProtection="1">
      <alignment horizontal="center" vertical="center"/>
      <protection locked="0"/>
    </xf>
    <xf numFmtId="0" fontId="20" fillId="0" borderId="0" xfId="58" applyFont="1" applyAlignment="1" applyProtection="1">
      <alignment horizontal="justify" vertical="center"/>
      <protection locked="0"/>
    </xf>
    <xf numFmtId="0" fontId="21" fillId="0" borderId="0" xfId="62" applyFont="1" applyAlignment="1" applyProtection="1">
      <alignment horizontal="justify" vertical="center"/>
      <protection locked="0"/>
    </xf>
    <xf numFmtId="0" fontId="21" fillId="0" borderId="0" xfId="62" applyFont="1" applyAlignment="1" applyProtection="1">
      <alignment horizontal="center" vertical="center" wrapText="1"/>
      <protection locked="0"/>
    </xf>
    <xf numFmtId="0" fontId="21" fillId="0" borderId="4" xfId="62" applyFont="1" applyBorder="1" applyAlignment="1" applyProtection="1">
      <alignment horizontal="justify" vertical="center"/>
      <protection locked="0"/>
    </xf>
    <xf numFmtId="0" fontId="20" fillId="0" borderId="0" xfId="62" applyFont="1" applyAlignment="1" applyProtection="1">
      <alignment horizontal="justify" vertical="center" wrapText="1"/>
      <protection locked="0"/>
    </xf>
    <xf numFmtId="0" fontId="20" fillId="0" borderId="0" xfId="62" applyFont="1" applyAlignment="1" applyProtection="1">
      <alignment horizontal="center" vertical="center" wrapText="1"/>
      <protection locked="0"/>
    </xf>
    <xf numFmtId="0" fontId="20" fillId="0" borderId="0" xfId="62" applyFont="1" applyAlignment="1" applyProtection="1">
      <alignment horizontal="justify" vertical="center"/>
      <protection locked="0"/>
    </xf>
    <xf numFmtId="0" fontId="20" fillId="0" borderId="0" xfId="167" applyFont="1" applyAlignment="1">
      <alignment horizontal="justify" vertical="top" wrapText="1"/>
    </xf>
    <xf numFmtId="0" fontId="20" fillId="0" borderId="0" xfId="62" applyFont="1" applyAlignment="1">
      <alignment horizontal="justify" vertical="center"/>
    </xf>
    <xf numFmtId="0" fontId="20" fillId="0" borderId="0" xfId="58" applyFont="1" applyAlignment="1">
      <alignment horizontal="justify" vertical="center"/>
    </xf>
    <xf numFmtId="0" fontId="21" fillId="0" borderId="4" xfId="62" applyFont="1" applyBorder="1" applyAlignment="1">
      <alignment horizontal="justify" vertical="center"/>
    </xf>
    <xf numFmtId="0" fontId="21" fillId="0" borderId="0" xfId="62" applyFont="1" applyAlignment="1">
      <alignment horizontal="justify" vertical="top"/>
    </xf>
    <xf numFmtId="0" fontId="20" fillId="0" borderId="0" xfId="62" applyFont="1" applyAlignment="1">
      <alignment horizontal="justify" vertical="top"/>
    </xf>
    <xf numFmtId="0" fontId="20" fillId="0" borderId="0" xfId="62" applyFont="1" applyAlignment="1">
      <alignment horizontal="left" vertical="top" wrapText="1"/>
    </xf>
    <xf numFmtId="0" fontId="20" fillId="0" borderId="0" xfId="62" applyFont="1" applyAlignment="1">
      <alignment horizontal="justify" vertical="top" wrapText="1"/>
    </xf>
    <xf numFmtId="0" fontId="21" fillId="0" borderId="0" xfId="168" applyFont="1" applyAlignment="1">
      <alignment horizontal="justify" vertical="top" wrapText="1"/>
    </xf>
    <xf numFmtId="0" fontId="20" fillId="0" borderId="0" xfId="168" applyFont="1" applyAlignment="1">
      <alignment horizontal="justify" vertical="top" wrapText="1"/>
    </xf>
    <xf numFmtId="0" fontId="20" fillId="0" borderId="0" xfId="168" applyFont="1" applyAlignment="1">
      <alignment horizontal="left" vertical="top" wrapText="1"/>
    </xf>
    <xf numFmtId="0" fontId="20" fillId="0" borderId="0" xfId="58" applyFont="1" applyAlignment="1">
      <alignment horizontal="justify"/>
    </xf>
    <xf numFmtId="0" fontId="20" fillId="0" borderId="0" xfId="167" quotePrefix="1" applyFont="1" applyAlignment="1" applyProtection="1">
      <alignment horizontal="justify" vertical="top" wrapText="1"/>
      <protection locked="0"/>
    </xf>
    <xf numFmtId="0" fontId="20" fillId="0" borderId="0" xfId="62" quotePrefix="1" applyFont="1" applyAlignment="1">
      <alignment horizontal="justify" vertical="center" wrapText="1"/>
    </xf>
    <xf numFmtId="49" fontId="20" fillId="0" borderId="0" xfId="62" applyNumberFormat="1" applyFont="1" applyAlignment="1">
      <alignment horizontal="justify" vertical="center" wrapText="1"/>
    </xf>
    <xf numFmtId="49" fontId="20" fillId="0" borderId="0" xfId="62" quotePrefix="1" applyNumberFormat="1" applyFont="1" applyAlignment="1">
      <alignment horizontal="left" vertical="center" wrapText="1"/>
    </xf>
    <xf numFmtId="0" fontId="21" fillId="0" borderId="2" xfId="62" applyFont="1" applyBorder="1" applyAlignment="1">
      <alignment horizontal="center" vertical="center" wrapText="1"/>
    </xf>
    <xf numFmtId="0" fontId="21" fillId="0" borderId="0" xfId="62" applyFont="1" applyAlignment="1">
      <alignment horizontal="justify" vertical="top" wrapText="1"/>
    </xf>
    <xf numFmtId="0" fontId="21" fillId="0" borderId="0" xfId="62" applyFont="1" applyAlignment="1">
      <alignment horizontal="justify" vertical="center" wrapText="1"/>
    </xf>
    <xf numFmtId="0" fontId="20" fillId="0" borderId="0" xfId="62" applyFont="1" applyAlignment="1">
      <alignment horizontal="justify"/>
    </xf>
    <xf numFmtId="0" fontId="20" fillId="0" borderId="0" xfId="62" applyFont="1" applyAlignment="1">
      <alignment horizontal="left" vertical="center" wrapText="1"/>
    </xf>
    <xf numFmtId="49" fontId="20" fillId="0" borderId="0" xfId="0" applyNumberFormat="1" applyFont="1" applyAlignment="1">
      <alignment horizontal="left" vertical="top"/>
    </xf>
    <xf numFmtId="167" fontId="20" fillId="0" borderId="0" xfId="0" applyNumberFormat="1" applyFont="1" applyAlignment="1">
      <alignment horizontal="center" vertical="center"/>
    </xf>
    <xf numFmtId="4" fontId="20" fillId="0" borderId="0" xfId="0" applyNumberFormat="1" applyFont="1" applyAlignment="1">
      <alignment horizontal="center" vertical="center"/>
    </xf>
    <xf numFmtId="4" fontId="20" fillId="0" borderId="0" xfId="0" applyNumberFormat="1" applyFont="1" applyAlignment="1">
      <alignment horizontal="justify" vertical="center"/>
    </xf>
    <xf numFmtId="0" fontId="20" fillId="0" borderId="0" xfId="0" applyFont="1" applyAlignment="1">
      <alignment horizontal="left" vertical="top"/>
    </xf>
    <xf numFmtId="0" fontId="21" fillId="0" borderId="0" xfId="0" applyFont="1" applyAlignment="1">
      <alignment horizontal="justify" vertical="top" wrapText="1"/>
    </xf>
    <xf numFmtId="2" fontId="20" fillId="0" borderId="0" xfId="0" applyNumberFormat="1" applyFont="1" applyAlignment="1">
      <alignment horizontal="center" vertical="center"/>
    </xf>
    <xf numFmtId="0" fontId="20" fillId="0" borderId="0" xfId="0" applyFont="1" applyAlignment="1">
      <alignment vertical="top"/>
    </xf>
    <xf numFmtId="49" fontId="20" fillId="0" borderId="0" xfId="0" applyNumberFormat="1" applyFont="1" applyAlignment="1">
      <alignment horizontal="left"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4" fontId="20" fillId="0" borderId="0" xfId="0" applyNumberFormat="1" applyFont="1" applyAlignment="1">
      <alignment horizontal="justify" vertical="center" wrapText="1"/>
    </xf>
    <xf numFmtId="49" fontId="21" fillId="0" borderId="0" xfId="0" applyNumberFormat="1" applyFont="1" applyAlignment="1">
      <alignment horizontal="center" vertical="center"/>
    </xf>
    <xf numFmtId="0" fontId="21" fillId="0" borderId="0" xfId="167" applyFont="1" applyAlignment="1" applyProtection="1">
      <alignment horizontal="justify" vertical="top" wrapText="1"/>
      <protection locked="0"/>
    </xf>
    <xf numFmtId="49" fontId="20" fillId="0" borderId="0" xfId="0" applyNumberFormat="1" applyFont="1" applyAlignment="1">
      <alignment vertical="center"/>
    </xf>
    <xf numFmtId="0" fontId="20" fillId="0" borderId="0" xfId="10" applyFont="1" applyFill="1" applyBorder="1" applyAlignment="1">
      <alignment horizontal="center" vertical="top"/>
    </xf>
    <xf numFmtId="0" fontId="20" fillId="0" borderId="0" xfId="10" applyFont="1" applyFill="1" applyBorder="1" applyAlignment="1">
      <alignment horizontal="right"/>
    </xf>
    <xf numFmtId="0" fontId="20" fillId="0" borderId="0" xfId="153" applyFont="1" applyFill="1" applyBorder="1" applyAlignment="1">
      <alignment vertical="top"/>
    </xf>
    <xf numFmtId="0" fontId="48" fillId="0" borderId="0" xfId="10" applyFont="1" applyFill="1" applyBorder="1"/>
    <xf numFmtId="0" fontId="48" fillId="0" borderId="0" xfId="10" applyFont="1" applyFill="1" applyBorder="1" applyAlignment="1">
      <alignment horizontal="center"/>
    </xf>
    <xf numFmtId="3" fontId="70" fillId="0" borderId="0" xfId="10" applyNumberFormat="1" applyFont="1" applyFill="1" applyBorder="1" applyAlignment="1">
      <alignment horizontal="center"/>
    </xf>
    <xf numFmtId="4" fontId="48" fillId="0" borderId="0" xfId="10" applyNumberFormat="1" applyFont="1" applyFill="1" applyBorder="1"/>
    <xf numFmtId="4" fontId="48" fillId="0" borderId="0" xfId="10" applyNumberFormat="1" applyFont="1" applyFill="1" applyBorder="1" applyAlignment="1"/>
    <xf numFmtId="3" fontId="20" fillId="0" borderId="0" xfId="10" applyNumberFormat="1" applyFont="1" applyFill="1" applyBorder="1" applyAlignment="1">
      <alignment horizontal="center"/>
    </xf>
    <xf numFmtId="4" fontId="20" fillId="0" borderId="0" xfId="10" applyNumberFormat="1" applyFont="1" applyFill="1" applyBorder="1"/>
    <xf numFmtId="0" fontId="20" fillId="0" borderId="0" xfId="10" applyFont="1" applyFill="1" applyBorder="1" applyAlignment="1">
      <alignment wrapText="1"/>
    </xf>
    <xf numFmtId="4" fontId="20" fillId="0" borderId="0" xfId="162" applyNumberFormat="1" applyFont="1" applyFill="1" applyBorder="1" applyAlignment="1"/>
    <xf numFmtId="4" fontId="20" fillId="0" borderId="0" xfId="162" applyNumberFormat="1" applyFont="1" applyFill="1" applyBorder="1" applyAlignment="1">
      <alignment vertical="top"/>
    </xf>
    <xf numFmtId="3" fontId="21" fillId="0" borderId="0" xfId="10" applyNumberFormat="1" applyFont="1" applyFill="1" applyBorder="1" applyAlignment="1">
      <alignment horizontal="center"/>
    </xf>
    <xf numFmtId="4" fontId="72" fillId="0" borderId="0" xfId="162" applyNumberFormat="1" applyFont="1" applyFill="1" applyBorder="1"/>
    <xf numFmtId="4" fontId="21" fillId="0" borderId="0" xfId="10" applyNumberFormat="1" applyFont="1" applyFill="1" applyBorder="1" applyAlignment="1">
      <alignment horizontal="center"/>
    </xf>
    <xf numFmtId="0" fontId="21" fillId="0" borderId="0" xfId="10" applyFont="1" applyFill="1" applyBorder="1" applyAlignment="1">
      <alignment vertical="top"/>
    </xf>
    <xf numFmtId="49" fontId="20" fillId="0" borderId="0" xfId="10" applyNumberFormat="1" applyFont="1" applyFill="1" applyBorder="1" applyAlignment="1">
      <alignment horizontal="center" vertical="center" wrapText="1"/>
    </xf>
    <xf numFmtId="0" fontId="21" fillId="0" borderId="0" xfId="10" applyFont="1" applyFill="1" applyBorder="1" applyAlignment="1">
      <alignment horizontal="left" vertical="top" wrapText="1"/>
    </xf>
    <xf numFmtId="0" fontId="20" fillId="0" borderId="0" xfId="161" applyFont="1" applyFill="1" applyBorder="1" applyAlignment="1">
      <alignment horizontal="left" vertical="top"/>
    </xf>
    <xf numFmtId="3" fontId="20" fillId="0" borderId="0" xfId="10" applyNumberFormat="1" applyFont="1" applyFill="1" applyBorder="1" applyAlignment="1">
      <alignment horizontal="center" vertical="top"/>
    </xf>
    <xf numFmtId="0" fontId="20" fillId="0" borderId="0" xfId="10" applyFont="1" applyFill="1" applyBorder="1" applyAlignment="1">
      <alignment horizontal="center" vertical="top" wrapText="1"/>
    </xf>
    <xf numFmtId="4" fontId="20" fillId="0" borderId="0" xfId="10" applyNumberFormat="1" applyFont="1" applyFill="1" applyBorder="1" applyAlignment="1">
      <alignment horizontal="left" vertical="top" wrapText="1"/>
    </xf>
    <xf numFmtId="4" fontId="20" fillId="0" borderId="0" xfId="10" applyNumberFormat="1" applyFont="1" applyFill="1" applyBorder="1" applyAlignment="1">
      <alignment horizontal="right" vertical="top"/>
    </xf>
    <xf numFmtId="0" fontId="20" fillId="0" borderId="0" xfId="10" applyFont="1" applyFill="1" applyBorder="1" applyAlignment="1">
      <alignment vertical="center" wrapText="1"/>
    </xf>
    <xf numFmtId="0" fontId="21" fillId="0" borderId="1" xfId="10" applyFont="1" applyFill="1" applyBorder="1" applyAlignment="1">
      <alignment horizontal="left" vertical="top" wrapText="1"/>
    </xf>
    <xf numFmtId="0" fontId="21" fillId="0" borderId="1" xfId="10" applyFont="1" applyFill="1" applyBorder="1" applyAlignment="1">
      <alignment horizontal="center" vertical="top"/>
    </xf>
    <xf numFmtId="3" fontId="21" fillId="0" borderId="1" xfId="10" applyNumberFormat="1" applyFont="1" applyFill="1" applyBorder="1" applyAlignment="1">
      <alignment horizontal="center" vertical="top"/>
    </xf>
    <xf numFmtId="0" fontId="21" fillId="0" borderId="1" xfId="10" applyFont="1" applyFill="1" applyBorder="1" applyAlignment="1">
      <alignment horizontal="center"/>
    </xf>
    <xf numFmtId="4" fontId="21" fillId="0" borderId="1" xfId="10" applyNumberFormat="1" applyFont="1" applyFill="1" applyBorder="1" applyAlignment="1">
      <alignment horizontal="center"/>
    </xf>
    <xf numFmtId="0" fontId="20" fillId="0" borderId="1" xfId="161" applyFont="1" applyFill="1" applyBorder="1" applyAlignment="1">
      <alignment horizontal="left" vertical="top"/>
    </xf>
    <xf numFmtId="4" fontId="20" fillId="0" borderId="1" xfId="10" applyNumberFormat="1" applyFont="1" applyFill="1" applyBorder="1" applyAlignment="1">
      <alignment horizontal="left" vertical="top"/>
    </xf>
    <xf numFmtId="0" fontId="20" fillId="0" borderId="1" xfId="10" applyFont="1" applyFill="1" applyBorder="1" applyAlignment="1">
      <alignment horizontal="left" vertical="top"/>
    </xf>
    <xf numFmtId="4" fontId="21" fillId="0" borderId="1" xfId="10" applyNumberFormat="1" applyFont="1" applyFill="1" applyBorder="1" applyAlignment="1">
      <alignment horizontal="right"/>
    </xf>
    <xf numFmtId="4" fontId="21" fillId="0" borderId="1" xfId="10" applyNumberFormat="1" applyFont="1" applyFill="1" applyBorder="1" applyAlignment="1">
      <alignment horizontal="right" vertical="top"/>
    </xf>
    <xf numFmtId="0" fontId="52" fillId="0" borderId="0" xfId="161" applyFont="1" applyFill="1" applyBorder="1" applyAlignment="1">
      <alignment horizontal="left" vertical="top"/>
    </xf>
    <xf numFmtId="0" fontId="52" fillId="0" borderId="0" xfId="10" applyFont="1" applyFill="1" applyBorder="1" applyAlignment="1">
      <alignment horizontal="left" vertical="top" wrapText="1"/>
    </xf>
    <xf numFmtId="0" fontId="52" fillId="0" borderId="0" xfId="10" applyFont="1" applyFill="1" applyBorder="1" applyAlignment="1">
      <alignment horizontal="center"/>
    </xf>
    <xf numFmtId="4" fontId="52" fillId="0" borderId="0" xfId="10" applyNumberFormat="1" applyFont="1" applyFill="1" applyBorder="1" applyAlignment="1">
      <alignment horizontal="right" vertical="top"/>
    </xf>
    <xf numFmtId="0" fontId="52" fillId="0" borderId="0" xfId="10" applyFont="1" applyFill="1" applyBorder="1" applyAlignment="1">
      <alignment horizontal="left" vertical="top"/>
    </xf>
    <xf numFmtId="0" fontId="52" fillId="0" borderId="0" xfId="10" applyFont="1" applyFill="1" applyBorder="1" applyAlignment="1">
      <alignment horizontal="center" vertical="top"/>
    </xf>
    <xf numFmtId="0" fontId="77" fillId="0" borderId="0" xfId="0" applyFont="1" applyFill="1" applyAlignment="1">
      <alignment horizontal="center" vertical="top"/>
    </xf>
    <xf numFmtId="0" fontId="52" fillId="0" borderId="0" xfId="0" applyFont="1" applyFill="1" applyAlignment="1">
      <alignment horizontal="justify" vertical="justify" wrapText="1"/>
    </xf>
    <xf numFmtId="0" fontId="77" fillId="0" borderId="0" xfId="0" applyFont="1" applyFill="1" applyAlignment="1">
      <alignment horizontal="right"/>
    </xf>
    <xf numFmtId="2" fontId="77" fillId="0" borderId="0" xfId="0" applyNumberFormat="1" applyFont="1" applyFill="1"/>
    <xf numFmtId="4" fontId="77" fillId="0" borderId="0" xfId="0" applyNumberFormat="1" applyFont="1" applyFill="1"/>
    <xf numFmtId="0" fontId="52" fillId="0" borderId="0" xfId="0" applyFont="1" applyFill="1" applyAlignment="1">
      <alignment horizontal="center"/>
    </xf>
    <xf numFmtId="4" fontId="52" fillId="0" borderId="0" xfId="0" applyNumberFormat="1" applyFont="1" applyFill="1" applyAlignment="1">
      <alignment horizontal="center"/>
    </xf>
    <xf numFmtId="4" fontId="52" fillId="0" borderId="4" xfId="0" applyNumberFormat="1" applyFont="1" applyFill="1" applyBorder="1"/>
    <xf numFmtId="0" fontId="77" fillId="0" borderId="0" xfId="0" applyFont="1" applyFill="1" applyAlignment="1">
      <alignment horizontal="justify" vertical="top" wrapText="1"/>
    </xf>
    <xf numFmtId="49" fontId="52" fillId="0" borderId="0" xfId="153" applyNumberFormat="1" applyFont="1" applyFill="1" applyBorder="1" applyAlignment="1">
      <alignment horizontal="center" vertical="top"/>
    </xf>
    <xf numFmtId="49" fontId="52" fillId="0" borderId="0" xfId="14" applyNumberFormat="1" applyFont="1" applyFill="1" applyBorder="1" applyAlignment="1">
      <alignment horizontal="justify" vertical="distributed" wrapText="1"/>
    </xf>
    <xf numFmtId="4" fontId="52" fillId="0" borderId="0" xfId="153" applyNumberFormat="1" applyFont="1" applyFill="1" applyBorder="1" applyAlignment="1">
      <alignment horizontal="right" vertical="top"/>
    </xf>
    <xf numFmtId="49" fontId="53" fillId="0" borderId="0" xfId="153" applyNumberFormat="1" applyFont="1" applyFill="1" applyBorder="1" applyAlignment="1">
      <alignment horizontal="center" vertical="top"/>
    </xf>
    <xf numFmtId="4" fontId="52" fillId="0" borderId="4" xfId="1" applyNumberFormat="1" applyFont="1" applyFill="1" applyBorder="1" applyAlignment="1">
      <alignment horizontal="right"/>
    </xf>
    <xf numFmtId="49" fontId="20" fillId="0" borderId="0" xfId="0" quotePrefix="1" applyNumberFormat="1" applyFont="1" applyFill="1" applyAlignment="1">
      <alignment horizontal="justify" vertical="justify" wrapText="1"/>
    </xf>
    <xf numFmtId="49" fontId="20" fillId="0" borderId="0" xfId="0" applyNumberFormat="1" applyFont="1" applyFill="1" applyAlignment="1">
      <alignment horizontal="justify" vertical="top" wrapText="1"/>
    </xf>
    <xf numFmtId="49" fontId="52" fillId="0" borderId="0" xfId="0" quotePrefix="1" applyNumberFormat="1" applyFont="1" applyFill="1" applyAlignment="1">
      <alignment horizontal="justify" vertical="justify" wrapText="1"/>
    </xf>
    <xf numFmtId="4" fontId="52" fillId="0" borderId="0" xfId="0" applyNumberFormat="1" applyFont="1" applyFill="1"/>
    <xf numFmtId="0" fontId="52" fillId="0" borderId="0" xfId="0" applyFont="1" applyFill="1" applyAlignment="1">
      <alignment horizontal="justify" vertical="top" wrapText="1"/>
    </xf>
    <xf numFmtId="0" fontId="52" fillId="0" borderId="0" xfId="0" quotePrefix="1" applyFont="1" applyFill="1" applyAlignment="1">
      <alignment horizontal="justify" vertical="justify" wrapText="1"/>
    </xf>
    <xf numFmtId="0" fontId="52" fillId="0" borderId="0" xfId="0" applyFont="1" applyFill="1"/>
    <xf numFmtId="0" fontId="20" fillId="0" borderId="0" xfId="114" applyFont="1" applyFill="1"/>
    <xf numFmtId="0" fontId="52" fillId="0" borderId="0" xfId="0" applyFont="1" applyFill="1" applyAlignment="1" applyProtection="1">
      <alignment horizontal="justify" vertical="top" wrapText="1"/>
      <protection locked="0"/>
    </xf>
    <xf numFmtId="0" fontId="20" fillId="0" borderId="0" xfId="2" applyFont="1" applyAlignment="1">
      <alignment horizontal="center" vertical="top"/>
    </xf>
    <xf numFmtId="0" fontId="20" fillId="0" borderId="0" xfId="4" applyFont="1" applyFill="1" applyBorder="1" applyAlignment="1" applyProtection="1">
      <alignment horizontal="center"/>
    </xf>
    <xf numFmtId="0" fontId="20" fillId="0" borderId="0" xfId="4" applyFont="1" applyFill="1" applyBorder="1" applyAlignment="1" applyProtection="1">
      <alignment horizontal="justify"/>
    </xf>
    <xf numFmtId="0" fontId="21" fillId="0" borderId="0" xfId="4" applyFont="1" applyFill="1" applyBorder="1" applyAlignment="1" applyProtection="1">
      <alignment horizontal="center"/>
    </xf>
    <xf numFmtId="0" fontId="21" fillId="0" borderId="0" xfId="4" applyFont="1" applyFill="1" applyBorder="1" applyAlignment="1" applyProtection="1">
      <alignment horizontal="left"/>
    </xf>
    <xf numFmtId="0" fontId="54" fillId="0" borderId="0" xfId="4" applyFont="1" applyFill="1" applyBorder="1" applyProtection="1"/>
    <xf numFmtId="0" fontId="20" fillId="0" borderId="0" xfId="2" applyFont="1" applyAlignment="1" applyProtection="1">
      <alignment horizontal="center" vertical="top"/>
    </xf>
    <xf numFmtId="0" fontId="21" fillId="0" borderId="14" xfId="2" applyFont="1" applyFill="1" applyBorder="1" applyAlignment="1" applyProtection="1">
      <alignment horizontal="center" vertical="center"/>
    </xf>
    <xf numFmtId="0" fontId="71" fillId="0" borderId="15" xfId="2" applyFont="1" applyFill="1" applyBorder="1" applyAlignment="1" applyProtection="1">
      <alignment horizontal="center" vertical="center"/>
    </xf>
    <xf numFmtId="3" fontId="71" fillId="0" borderId="15" xfId="2" applyNumberFormat="1" applyFont="1" applyFill="1" applyBorder="1" applyAlignment="1" applyProtection="1">
      <alignment horizontal="center" vertical="center"/>
    </xf>
    <xf numFmtId="4" fontId="71" fillId="0" borderId="15" xfId="2" applyNumberFormat="1" applyFont="1" applyFill="1" applyBorder="1" applyAlignment="1" applyProtection="1">
      <alignment horizontal="center" vertical="center"/>
    </xf>
    <xf numFmtId="4" fontId="71" fillId="0" borderId="16" xfId="2" applyNumberFormat="1" applyFont="1" applyFill="1" applyBorder="1" applyAlignment="1" applyProtection="1">
      <alignment horizontal="center" vertical="center"/>
    </xf>
    <xf numFmtId="0" fontId="20" fillId="0" borderId="0" xfId="2" applyFont="1" applyFill="1" applyBorder="1" applyAlignment="1" applyProtection="1">
      <alignment horizontal="left" vertical="center"/>
    </xf>
    <xf numFmtId="49" fontId="79" fillId="0" borderId="0" xfId="4" applyNumberFormat="1" applyFont="1" applyFill="1" applyBorder="1" applyAlignment="1" applyProtection="1">
      <alignment vertical="top"/>
    </xf>
    <xf numFmtId="3" fontId="78" fillId="0" borderId="0" xfId="2" applyNumberFormat="1" applyFont="1" applyFill="1" applyBorder="1" applyAlignment="1" applyProtection="1">
      <alignment horizontal="center" vertical="center"/>
    </xf>
    <xf numFmtId="4" fontId="78" fillId="0" borderId="0" xfId="2" applyNumberFormat="1" applyFont="1" applyFill="1" applyBorder="1" applyAlignment="1" applyProtection="1">
      <alignment horizontal="right" vertical="center"/>
    </xf>
    <xf numFmtId="4" fontId="78" fillId="0" borderId="0" xfId="2" applyNumberFormat="1" applyFont="1" applyFill="1" applyBorder="1" applyAlignment="1" applyProtection="1">
      <alignment horizontal="right"/>
    </xf>
    <xf numFmtId="0" fontId="67" fillId="0" borderId="0" xfId="2" applyFont="1" applyFill="1" applyBorder="1" applyAlignment="1" applyProtection="1">
      <alignment horizontal="left" vertical="center"/>
    </xf>
    <xf numFmtId="4" fontId="80" fillId="0" borderId="0" xfId="159" applyNumberFormat="1" applyFont="1" applyFill="1" applyBorder="1" applyAlignment="1" applyProtection="1">
      <alignment vertical="center"/>
    </xf>
    <xf numFmtId="3" fontId="81" fillId="0" borderId="0" xfId="2" applyNumberFormat="1" applyFont="1" applyFill="1" applyBorder="1" applyAlignment="1" applyProtection="1">
      <alignment horizontal="center" vertical="center"/>
    </xf>
    <xf numFmtId="4" fontId="81" fillId="0" borderId="0" xfId="2" applyNumberFormat="1" applyFont="1" applyFill="1" applyBorder="1" applyAlignment="1" applyProtection="1">
      <alignment horizontal="right" vertical="center"/>
    </xf>
    <xf numFmtId="4" fontId="81" fillId="0" borderId="0" xfId="2" applyNumberFormat="1" applyFont="1" applyFill="1" applyBorder="1" applyAlignment="1" applyProtection="1">
      <alignment horizontal="right"/>
    </xf>
    <xf numFmtId="2" fontId="20" fillId="0" borderId="0" xfId="2" applyNumberFormat="1" applyFont="1" applyAlignment="1">
      <alignment horizontal="center" vertical="top"/>
    </xf>
    <xf numFmtId="2" fontId="82" fillId="0" borderId="1" xfId="4" applyNumberFormat="1" applyFont="1" applyFill="1" applyBorder="1" applyAlignment="1" applyProtection="1">
      <alignment horizontal="center" vertical="center"/>
    </xf>
    <xf numFmtId="2" fontId="82" fillId="0" borderId="1" xfId="4" applyNumberFormat="1" applyFont="1" applyFill="1" applyBorder="1" applyAlignment="1" applyProtection="1">
      <alignment vertical="center"/>
    </xf>
    <xf numFmtId="0" fontId="67" fillId="0" borderId="1" xfId="2" applyFont="1" applyFill="1" applyBorder="1" applyAlignment="1" applyProtection="1">
      <alignment horizontal="center" vertical="center"/>
    </xf>
    <xf numFmtId="4" fontId="67" fillId="0" borderId="1" xfId="2" applyNumberFormat="1" applyFont="1" applyFill="1" applyBorder="1" applyAlignment="1" applyProtection="1">
      <alignment horizontal="right" vertical="center"/>
    </xf>
    <xf numFmtId="4" fontId="82" fillId="0" borderId="1" xfId="2" applyNumberFormat="1" applyFont="1" applyFill="1" applyBorder="1" applyAlignment="1" applyProtection="1">
      <alignment horizontal="right" vertical="center"/>
      <protection locked="0"/>
    </xf>
    <xf numFmtId="4" fontId="82" fillId="0" borderId="1" xfId="2" applyNumberFormat="1" applyFont="1" applyFill="1" applyBorder="1" applyAlignment="1" applyProtection="1">
      <alignment horizontal="right" vertical="center"/>
    </xf>
    <xf numFmtId="2" fontId="82" fillId="0" borderId="0" xfId="4" applyNumberFormat="1" applyFont="1" applyBorder="1" applyAlignment="1" applyProtection="1">
      <alignment horizontal="left"/>
    </xf>
    <xf numFmtId="2" fontId="82" fillId="0" borderId="0" xfId="4" applyNumberFormat="1" applyFont="1" applyBorder="1" applyAlignment="1" applyProtection="1">
      <alignment vertical="top"/>
    </xf>
    <xf numFmtId="0" fontId="20" fillId="0" borderId="0" xfId="2" applyFont="1" applyBorder="1" applyAlignment="1" applyProtection="1">
      <alignment horizontal="center" vertical="center"/>
    </xf>
    <xf numFmtId="4" fontId="20" fillId="0" borderId="0" xfId="2" applyNumberFormat="1" applyFont="1" applyFill="1" applyBorder="1" applyAlignment="1" applyProtection="1">
      <alignment horizontal="right" vertical="center"/>
    </xf>
    <xf numFmtId="4" fontId="20" fillId="0" borderId="0" xfId="2" applyNumberFormat="1" applyFont="1" applyBorder="1" applyAlignment="1" applyProtection="1">
      <alignment horizontal="right"/>
      <protection locked="0"/>
    </xf>
    <xf numFmtId="4" fontId="20" fillId="0" borderId="0" xfId="2" applyNumberFormat="1" applyFont="1" applyBorder="1" applyAlignment="1" applyProtection="1">
      <alignment horizontal="right"/>
    </xf>
    <xf numFmtId="49" fontId="21" fillId="0" borderId="0" xfId="4" applyNumberFormat="1" applyFont="1" applyBorder="1" applyAlignment="1" applyProtection="1">
      <alignment horizontal="right" vertical="top"/>
    </xf>
    <xf numFmtId="2" fontId="21" fillId="0" borderId="0" xfId="4" applyNumberFormat="1" applyFont="1" applyBorder="1" applyAlignment="1" applyProtection="1">
      <alignment vertical="top"/>
    </xf>
    <xf numFmtId="0" fontId="20" fillId="0" borderId="0" xfId="4" applyFont="1" applyFill="1" applyBorder="1" applyAlignment="1" applyProtection="1">
      <alignment horizontal="right" vertical="center" wrapText="1"/>
    </xf>
    <xf numFmtId="4" fontId="20" fillId="0" borderId="0" xfId="4" applyNumberFormat="1" applyFont="1" applyFill="1" applyBorder="1" applyAlignment="1" applyProtection="1">
      <alignment horizontal="right" vertical="center" wrapText="1"/>
    </xf>
    <xf numFmtId="4" fontId="20" fillId="0" borderId="0" xfId="2" applyNumberFormat="1" applyFont="1" applyBorder="1" applyAlignment="1" applyProtection="1">
      <alignment horizontal="right" vertical="center"/>
      <protection locked="0"/>
    </xf>
    <xf numFmtId="4" fontId="20" fillId="0" borderId="0" xfId="2" applyNumberFormat="1" applyFont="1" applyFill="1" applyBorder="1" applyAlignment="1" applyProtection="1">
      <alignment horizontal="right"/>
    </xf>
    <xf numFmtId="0" fontId="21" fillId="0" borderId="8" xfId="4" applyNumberFormat="1" applyFont="1" applyBorder="1" applyAlignment="1" applyProtection="1">
      <alignment horizontal="right" vertical="top"/>
    </xf>
    <xf numFmtId="2" fontId="21" fillId="0" borderId="8" xfId="4" applyNumberFormat="1" applyFont="1" applyBorder="1" applyAlignment="1" applyProtection="1">
      <alignment vertical="top"/>
    </xf>
    <xf numFmtId="0" fontId="20" fillId="0" borderId="8" xfId="2" applyFont="1" applyBorder="1" applyAlignment="1" applyProtection="1">
      <alignment horizontal="right" vertical="center"/>
    </xf>
    <xf numFmtId="4" fontId="20" fillId="0" borderId="8" xfId="2" applyNumberFormat="1" applyFont="1" applyBorder="1" applyAlignment="1" applyProtection="1">
      <alignment horizontal="right" vertical="center"/>
    </xf>
    <xf numFmtId="4" fontId="20" fillId="0" borderId="8" xfId="2" applyNumberFormat="1" applyFont="1" applyBorder="1" applyAlignment="1" applyProtection="1">
      <alignment horizontal="right" vertical="center"/>
      <protection locked="0"/>
    </xf>
    <xf numFmtId="4" fontId="20" fillId="0" borderId="8" xfId="2" applyNumberFormat="1" applyFont="1" applyFill="1" applyBorder="1" applyAlignment="1" applyProtection="1">
      <alignment horizontal="right" vertical="center"/>
    </xf>
    <xf numFmtId="0" fontId="21" fillId="0" borderId="0" xfId="4" applyFont="1" applyAlignment="1" applyProtection="1">
      <alignment horizontal="right" vertical="top"/>
    </xf>
    <xf numFmtId="2" fontId="20" fillId="0" borderId="0" xfId="2" applyNumberFormat="1" applyFont="1" applyFill="1" applyAlignment="1">
      <alignment horizontal="center" vertical="top"/>
    </xf>
    <xf numFmtId="49" fontId="20" fillId="0" borderId="0" xfId="4" applyNumberFormat="1" applyFont="1" applyFill="1" applyBorder="1" applyAlignment="1" applyProtection="1">
      <alignment horizontal="right" vertical="top"/>
    </xf>
    <xf numFmtId="0" fontId="20" fillId="0" borderId="0" xfId="2" applyFont="1" applyFill="1" applyAlignment="1"/>
    <xf numFmtId="0" fontId="20" fillId="0" borderId="0" xfId="4" applyFont="1" applyFill="1" applyAlignment="1" applyProtection="1">
      <alignment horizontal="right" vertical="center"/>
    </xf>
    <xf numFmtId="4" fontId="20" fillId="0" borderId="0" xfId="4" applyNumberFormat="1" applyFont="1" applyFill="1" applyAlignment="1" applyProtection="1">
      <alignment horizontal="right" vertical="center"/>
    </xf>
    <xf numFmtId="4" fontId="20" fillId="0" borderId="0" xfId="2" applyNumberFormat="1" applyFont="1" applyFill="1" applyBorder="1" applyAlignment="1" applyProtection="1">
      <alignment horizontal="right" vertical="center"/>
      <protection locked="0"/>
    </xf>
    <xf numFmtId="2" fontId="20" fillId="0" borderId="0" xfId="3" applyNumberFormat="1" applyFont="1" applyAlignment="1" applyProtection="1">
      <alignment horizontal="justify" vertical="top" wrapText="1"/>
    </xf>
    <xf numFmtId="0" fontId="20" fillId="0" borderId="0" xfId="4" applyFont="1" applyAlignment="1" applyProtection="1">
      <alignment horizontal="right" vertical="center"/>
    </xf>
    <xf numFmtId="4" fontId="20" fillId="0" borderId="0" xfId="4" applyNumberFormat="1" applyFont="1" applyAlignment="1" applyProtection="1">
      <alignment horizontal="right" vertical="center"/>
    </xf>
    <xf numFmtId="2" fontId="20" fillId="0" borderId="0" xfId="3" applyNumberFormat="1" applyFont="1" applyAlignment="1" applyProtection="1">
      <alignment horizontal="left" vertical="top" wrapText="1"/>
    </xf>
    <xf numFmtId="2" fontId="20" fillId="0" borderId="0" xfId="3" applyNumberFormat="1" applyFont="1" applyAlignment="1" applyProtection="1">
      <alignment vertical="top" wrapText="1"/>
    </xf>
    <xf numFmtId="2" fontId="20" fillId="0" borderId="0" xfId="3" applyNumberFormat="1" applyFont="1" applyFill="1" applyAlignment="1" applyProtection="1">
      <alignment vertical="top" wrapText="1"/>
    </xf>
    <xf numFmtId="49" fontId="21" fillId="0" borderId="13" xfId="4" applyNumberFormat="1" applyFont="1" applyBorder="1" applyAlignment="1" applyProtection="1">
      <alignment horizontal="right" vertical="top"/>
    </xf>
    <xf numFmtId="2" fontId="21" fillId="0" borderId="13" xfId="4" applyNumberFormat="1" applyFont="1" applyBorder="1" applyAlignment="1" applyProtection="1">
      <alignment vertical="top"/>
    </xf>
    <xf numFmtId="0" fontId="21" fillId="0" borderId="13" xfId="2" applyFont="1" applyBorder="1" applyAlignment="1" applyProtection="1">
      <alignment horizontal="right" vertical="center"/>
    </xf>
    <xf numFmtId="4" fontId="20" fillId="0" borderId="13" xfId="2" applyNumberFormat="1" applyFont="1" applyBorder="1" applyAlignment="1" applyProtection="1">
      <alignment horizontal="right" vertical="center"/>
    </xf>
    <xf numFmtId="4" fontId="20" fillId="0" borderId="13" xfId="2" applyNumberFormat="1" applyFont="1" applyBorder="1" applyAlignment="1" applyProtection="1">
      <alignment horizontal="right" vertical="center"/>
      <protection locked="0"/>
    </xf>
    <xf numFmtId="4" fontId="21" fillId="0" borderId="13" xfId="2" applyNumberFormat="1" applyFont="1" applyFill="1" applyBorder="1" applyAlignment="1" applyProtection="1">
      <alignment horizontal="right" vertical="center"/>
    </xf>
    <xf numFmtId="49" fontId="21" fillId="0" borderId="0" xfId="4" applyNumberFormat="1" applyFont="1" applyAlignment="1" applyProtection="1">
      <alignment horizontal="right" vertical="top"/>
    </xf>
    <xf numFmtId="2" fontId="21" fillId="0" borderId="0" xfId="4" applyNumberFormat="1" applyFont="1" applyAlignment="1" applyProtection="1">
      <alignment vertical="top"/>
    </xf>
    <xf numFmtId="0" fontId="21" fillId="0" borderId="0" xfId="2" applyFont="1" applyBorder="1" applyAlignment="1" applyProtection="1">
      <alignment horizontal="right" vertical="center"/>
    </xf>
    <xf numFmtId="4" fontId="20" fillId="0" borderId="0" xfId="2" applyNumberFormat="1" applyFont="1" applyBorder="1" applyAlignment="1" applyProtection="1">
      <alignment horizontal="right" vertical="center"/>
    </xf>
    <xf numFmtId="49" fontId="82" fillId="0" borderId="0" xfId="4" applyNumberFormat="1" applyFont="1" applyBorder="1" applyAlignment="1" applyProtection="1">
      <alignment horizontal="left"/>
    </xf>
    <xf numFmtId="0" fontId="20" fillId="0" borderId="0" xfId="2" applyFont="1" applyBorder="1" applyAlignment="1" applyProtection="1">
      <alignment horizontal="right" vertical="center"/>
    </xf>
    <xf numFmtId="49" fontId="20" fillId="0" borderId="0" xfId="2" applyNumberFormat="1" applyFont="1" applyBorder="1" applyAlignment="1" applyProtection="1">
      <alignment horizontal="right" vertical="top"/>
    </xf>
    <xf numFmtId="2" fontId="20" fillId="0" borderId="0" xfId="4" applyNumberFormat="1" applyFont="1" applyFill="1" applyBorder="1" applyAlignment="1" applyProtection="1">
      <alignment vertical="top" wrapText="1"/>
    </xf>
    <xf numFmtId="2" fontId="20" fillId="0" borderId="0" xfId="3" applyNumberFormat="1" applyFont="1" applyFill="1" applyAlignment="1" applyProtection="1">
      <alignment horizontal="right" vertical="center" wrapText="1"/>
    </xf>
    <xf numFmtId="4" fontId="20" fillId="0" borderId="0" xfId="4" applyNumberFormat="1" applyFont="1" applyFill="1" applyBorder="1" applyAlignment="1" applyProtection="1">
      <alignment horizontal="right" wrapText="1"/>
      <protection locked="0"/>
    </xf>
    <xf numFmtId="0" fontId="21" fillId="0" borderId="0" xfId="4" applyNumberFormat="1" applyFont="1" applyAlignment="1" applyProtection="1">
      <alignment horizontal="right" vertical="top"/>
    </xf>
    <xf numFmtId="4" fontId="52" fillId="0" borderId="0" xfId="2" applyNumberFormat="1" applyFont="1" applyBorder="1" applyAlignment="1" applyProtection="1">
      <alignment horizontal="right" vertical="center"/>
    </xf>
    <xf numFmtId="4" fontId="21" fillId="0" borderId="0" xfId="2" applyNumberFormat="1" applyFont="1" applyFill="1" applyBorder="1" applyAlignment="1" applyProtection="1">
      <alignment horizontal="right" vertical="center"/>
    </xf>
    <xf numFmtId="0" fontId="21" fillId="0" borderId="0" xfId="4" applyNumberFormat="1" applyFont="1" applyBorder="1" applyAlignment="1" applyProtection="1">
      <alignment horizontal="right" vertical="top"/>
    </xf>
    <xf numFmtId="0" fontId="20" fillId="0" borderId="0" xfId="2" applyFont="1" applyFill="1" applyAlignment="1">
      <alignment vertical="top" wrapText="1"/>
    </xf>
    <xf numFmtId="4" fontId="52" fillId="0" borderId="0" xfId="4" applyNumberFormat="1" applyFont="1" applyAlignment="1" applyProtection="1">
      <alignment horizontal="right" vertical="center"/>
    </xf>
    <xf numFmtId="0" fontId="20" fillId="0" borderId="0" xfId="10" applyFont="1" applyFill="1" applyBorder="1" applyAlignment="1" applyProtection="1">
      <alignment horizontal="right" vertical="center"/>
    </xf>
    <xf numFmtId="4" fontId="52" fillId="0" borderId="0" xfId="10" applyNumberFormat="1" applyFont="1" applyFill="1" applyBorder="1" applyAlignment="1" applyProtection="1">
      <alignment horizontal="right" vertical="center"/>
    </xf>
    <xf numFmtId="4" fontId="20" fillId="0" borderId="0" xfId="10" applyNumberFormat="1" applyFont="1" applyFill="1" applyBorder="1" applyAlignment="1" applyProtection="1">
      <alignment horizontal="right" vertical="center"/>
    </xf>
    <xf numFmtId="4" fontId="52" fillId="0" borderId="13" xfId="2" applyNumberFormat="1" applyFont="1" applyBorder="1" applyAlignment="1" applyProtection="1">
      <alignment horizontal="right" vertical="center"/>
    </xf>
    <xf numFmtId="4" fontId="52" fillId="0" borderId="8" xfId="2" applyNumberFormat="1" applyFont="1" applyBorder="1" applyAlignment="1" applyProtection="1">
      <alignment horizontal="right" vertical="center"/>
    </xf>
    <xf numFmtId="49" fontId="20" fillId="0" borderId="0" xfId="4" applyNumberFormat="1" applyFont="1" applyAlignment="1" applyProtection="1">
      <alignment horizontal="right" vertical="top"/>
    </xf>
    <xf numFmtId="0" fontId="20" fillId="0" borderId="0" xfId="2" applyFont="1" applyFill="1" applyAlignment="1">
      <alignment horizontal="left" vertical="top" wrapText="1"/>
    </xf>
    <xf numFmtId="4" fontId="52" fillId="0" borderId="0" xfId="4" applyNumberFormat="1" applyFont="1" applyFill="1" applyBorder="1" applyAlignment="1" applyProtection="1">
      <alignment horizontal="right" vertical="center" wrapText="1"/>
    </xf>
    <xf numFmtId="2" fontId="20" fillId="0" borderId="0" xfId="4" applyNumberFormat="1" applyFont="1" applyBorder="1" applyAlignment="1" applyProtection="1">
      <alignment vertical="top" wrapText="1"/>
    </xf>
    <xf numFmtId="4" fontId="20" fillId="0" borderId="0" xfId="4" applyNumberFormat="1" applyFont="1" applyFill="1" applyBorder="1" applyAlignment="1" applyProtection="1">
      <alignment horizontal="right" vertical="center"/>
    </xf>
    <xf numFmtId="49" fontId="21" fillId="0" borderId="0" xfId="4" applyNumberFormat="1" applyFont="1" applyFill="1" applyAlignment="1" applyProtection="1">
      <alignment horizontal="right" vertical="top"/>
    </xf>
    <xf numFmtId="4" fontId="20" fillId="0" borderId="0" xfId="160" applyNumberFormat="1" applyFont="1" applyFill="1" applyBorder="1" applyAlignment="1" applyProtection="1">
      <alignment horizontal="right" vertical="center"/>
      <protection locked="0"/>
    </xf>
    <xf numFmtId="49" fontId="52" fillId="0" borderId="0" xfId="2" applyNumberFormat="1" applyFont="1" applyBorder="1" applyAlignment="1" applyProtection="1">
      <alignment horizontal="right" vertical="top"/>
    </xf>
    <xf numFmtId="49" fontId="52" fillId="0" borderId="0" xfId="2" applyNumberFormat="1" applyFont="1" applyAlignment="1">
      <alignment horizontal="left" vertical="top" wrapText="1"/>
    </xf>
    <xf numFmtId="0" fontId="52" fillId="0" borderId="0" xfId="4" applyFont="1" applyAlignment="1" applyProtection="1">
      <alignment horizontal="right" vertical="center"/>
    </xf>
    <xf numFmtId="49" fontId="53" fillId="0" borderId="0" xfId="4" applyNumberFormat="1" applyFont="1" applyAlignment="1" applyProtection="1">
      <alignment horizontal="right" vertical="top"/>
    </xf>
    <xf numFmtId="2" fontId="52" fillId="0" borderId="0" xfId="4" applyNumberFormat="1" applyFont="1" applyFill="1" applyBorder="1" applyAlignment="1" applyProtection="1">
      <alignment vertical="top" wrapText="1"/>
    </xf>
    <xf numFmtId="0" fontId="52" fillId="0" borderId="0" xfId="4" applyFont="1" applyFill="1" applyAlignment="1" applyProtection="1">
      <alignment horizontal="right" vertical="center"/>
    </xf>
    <xf numFmtId="2" fontId="52" fillId="0" borderId="0" xfId="3" applyNumberFormat="1" applyFont="1" applyFill="1" applyAlignment="1" applyProtection="1">
      <alignment horizontal="right" vertical="center" wrapText="1"/>
    </xf>
    <xf numFmtId="2" fontId="82" fillId="0" borderId="0" xfId="4" applyNumberFormat="1" applyFont="1" applyBorder="1" applyAlignment="1" applyProtection="1">
      <alignment horizontal="right"/>
    </xf>
    <xf numFmtId="2" fontId="20" fillId="0" borderId="0" xfId="4" applyNumberFormat="1" applyFont="1" applyFill="1" applyBorder="1" applyAlignment="1" applyProtection="1">
      <alignment horizontal="right" vertical="top"/>
    </xf>
    <xf numFmtId="0" fontId="53" fillId="0" borderId="0" xfId="4" applyNumberFormat="1" applyFont="1" applyAlignment="1" applyProtection="1">
      <alignment horizontal="right" vertical="top"/>
    </xf>
    <xf numFmtId="49" fontId="82" fillId="0" borderId="0" xfId="4" applyNumberFormat="1" applyFont="1" applyBorder="1" applyAlignment="1" applyProtection="1">
      <alignment horizontal="right"/>
    </xf>
    <xf numFmtId="49" fontId="20" fillId="0" borderId="17" xfId="4" applyNumberFormat="1" applyFont="1" applyBorder="1" applyAlignment="1" applyProtection="1">
      <alignment horizontal="left" vertical="center"/>
    </xf>
    <xf numFmtId="0" fontId="84" fillId="0" borderId="17" xfId="4" applyFont="1" applyBorder="1" applyAlignment="1" applyProtection="1">
      <alignment vertical="center"/>
    </xf>
    <xf numFmtId="0" fontId="21" fillId="0" borderId="17" xfId="4" applyFont="1" applyBorder="1" applyAlignment="1" applyProtection="1">
      <alignment horizontal="right" vertical="center"/>
    </xf>
    <xf numFmtId="4" fontId="21" fillId="0" borderId="17" xfId="4" applyNumberFormat="1" applyFont="1" applyBorder="1" applyAlignment="1" applyProtection="1">
      <alignment horizontal="right" vertical="center"/>
    </xf>
    <xf numFmtId="4" fontId="20" fillId="0" borderId="17" xfId="2" applyNumberFormat="1" applyFont="1" applyBorder="1" applyAlignment="1" applyProtection="1">
      <alignment horizontal="right" vertical="center"/>
      <protection locked="0"/>
    </xf>
    <xf numFmtId="4" fontId="20" fillId="0" borderId="17" xfId="2" applyNumberFormat="1" applyFont="1" applyFill="1" applyBorder="1" applyAlignment="1" applyProtection="1">
      <alignment horizontal="right" vertical="center"/>
    </xf>
    <xf numFmtId="49" fontId="21" fillId="0" borderId="0" xfId="4" applyNumberFormat="1" applyFont="1" applyBorder="1" applyAlignment="1" applyProtection="1">
      <alignment horizontal="right" vertical="center"/>
    </xf>
    <xf numFmtId="2" fontId="21" fillId="0" borderId="0" xfId="4" applyNumberFormat="1" applyFont="1" applyBorder="1" applyAlignment="1" applyProtection="1">
      <alignment vertical="center"/>
    </xf>
    <xf numFmtId="0" fontId="20" fillId="0" borderId="0" xfId="4" applyFont="1" applyBorder="1" applyAlignment="1" applyProtection="1">
      <alignment horizontal="right" vertical="center"/>
    </xf>
    <xf numFmtId="4" fontId="21" fillId="0" borderId="0" xfId="4" applyNumberFormat="1" applyFont="1" applyBorder="1" applyAlignment="1" applyProtection="1">
      <alignment horizontal="right" vertical="center"/>
    </xf>
    <xf numFmtId="0" fontId="21" fillId="0" borderId="0" xfId="4" applyNumberFormat="1" applyFont="1" applyBorder="1" applyAlignment="1" applyProtection="1">
      <alignment horizontal="right" vertical="center"/>
    </xf>
    <xf numFmtId="2" fontId="21" fillId="0" borderId="0" xfId="4" applyNumberFormat="1" applyFont="1" applyBorder="1" applyAlignment="1" applyProtection="1">
      <alignment horizontal="left" vertical="center"/>
    </xf>
    <xf numFmtId="1" fontId="21" fillId="0" borderId="0" xfId="4" applyNumberFormat="1" applyFont="1" applyBorder="1" applyAlignment="1" applyProtection="1">
      <alignment horizontal="left" vertical="center"/>
    </xf>
    <xf numFmtId="49" fontId="20" fillId="0" borderId="0" xfId="4" applyNumberFormat="1" applyFont="1" applyBorder="1" applyAlignment="1" applyProtection="1">
      <alignment horizontal="left" vertical="center"/>
    </xf>
    <xf numFmtId="0" fontId="20" fillId="0" borderId="0" xfId="4" applyFont="1" applyBorder="1" applyAlignment="1" applyProtection="1">
      <alignment vertical="center"/>
    </xf>
    <xf numFmtId="4" fontId="20" fillId="0" borderId="0" xfId="4" applyNumberFormat="1" applyFont="1" applyBorder="1" applyAlignment="1" applyProtection="1">
      <alignment horizontal="right" vertical="center"/>
    </xf>
    <xf numFmtId="49" fontId="82" fillId="0" borderId="1" xfId="4" applyNumberFormat="1" applyFont="1" applyFill="1" applyBorder="1" applyAlignment="1" applyProtection="1">
      <alignment horizontal="center" vertical="center"/>
    </xf>
    <xf numFmtId="0" fontId="82" fillId="0" borderId="1" xfId="2" applyFont="1" applyFill="1" applyBorder="1" applyAlignment="1" applyProtection="1">
      <alignment horizontal="right" vertical="center"/>
    </xf>
    <xf numFmtId="4" fontId="55" fillId="0" borderId="1" xfId="2" applyNumberFormat="1" applyFont="1" applyFill="1" applyBorder="1" applyAlignment="1" applyProtection="1">
      <alignment horizontal="right" vertical="center"/>
    </xf>
    <xf numFmtId="2" fontId="52" fillId="0" borderId="0" xfId="2" applyNumberFormat="1" applyFont="1" applyAlignment="1">
      <alignment horizontal="center" vertical="top"/>
    </xf>
    <xf numFmtId="49" fontId="52" fillId="0" borderId="0" xfId="4" applyNumberFormat="1" applyFont="1" applyFill="1" applyBorder="1" applyAlignment="1" applyProtection="1">
      <alignment horizontal="right" vertical="top"/>
    </xf>
    <xf numFmtId="2" fontId="52" fillId="0" borderId="0" xfId="3" applyNumberFormat="1" applyFont="1" applyAlignment="1" applyProtection="1">
      <alignment horizontal="left" vertical="top" wrapText="1"/>
    </xf>
    <xf numFmtId="4" fontId="52" fillId="0" borderId="0" xfId="2" applyNumberFormat="1" applyFont="1" applyBorder="1" applyAlignment="1" applyProtection="1">
      <alignment horizontal="right" vertical="center"/>
      <protection locked="0"/>
    </xf>
    <xf numFmtId="4" fontId="52" fillId="0" borderId="0" xfId="2" applyNumberFormat="1" applyFont="1" applyFill="1" applyBorder="1" applyAlignment="1" applyProtection="1">
      <alignment horizontal="right" vertical="center"/>
    </xf>
    <xf numFmtId="2" fontId="52" fillId="0" borderId="0" xfId="3" applyNumberFormat="1" applyFont="1" applyAlignment="1" applyProtection="1">
      <alignment vertical="top" wrapText="1"/>
    </xf>
    <xf numFmtId="2" fontId="53" fillId="0" borderId="0" xfId="4" applyNumberFormat="1" applyFont="1" applyBorder="1" applyAlignment="1" applyProtection="1">
      <alignment horizontal="right" vertical="top"/>
    </xf>
    <xf numFmtId="0" fontId="20" fillId="0" borderId="0" xfId="10" applyFont="1" applyFill="1" applyBorder="1" applyAlignment="1">
      <alignment horizontal="justify" vertical="top" wrapText="1"/>
    </xf>
    <xf numFmtId="0" fontId="20" fillId="0" borderId="0" xfId="72" applyNumberFormat="1" applyFont="1" applyFill="1" applyBorder="1" applyAlignment="1">
      <alignment horizontal="justify" vertical="top" wrapText="1"/>
    </xf>
    <xf numFmtId="1" fontId="78" fillId="0" borderId="0" xfId="72" applyNumberFormat="1" applyFont="1" applyFill="1" applyBorder="1" applyAlignment="1">
      <alignment horizontal="center"/>
    </xf>
    <xf numFmtId="2" fontId="20" fillId="0" borderId="0" xfId="114" applyNumberFormat="1" applyFont="1" applyFill="1" applyBorder="1"/>
    <xf numFmtId="4" fontId="78" fillId="0" borderId="0" xfId="114" applyNumberFormat="1" applyFont="1" applyFill="1" applyBorder="1"/>
    <xf numFmtId="1" fontId="20" fillId="0" borderId="0" xfId="114" applyNumberFormat="1" applyFont="1" applyFill="1" applyBorder="1" applyAlignment="1">
      <alignment horizontal="left" vertical="top" wrapText="1"/>
    </xf>
    <xf numFmtId="49" fontId="20" fillId="0" borderId="0" xfId="114" applyNumberFormat="1" applyFont="1" applyFill="1" applyBorder="1" applyAlignment="1">
      <alignment horizontal="justify" vertical="top" wrapText="1"/>
    </xf>
    <xf numFmtId="49" fontId="52" fillId="0" borderId="0" xfId="114" applyNumberFormat="1" applyFont="1" applyFill="1" applyBorder="1" applyAlignment="1">
      <alignment horizontal="justify" vertical="top" wrapText="1"/>
    </xf>
    <xf numFmtId="1" fontId="52" fillId="0" borderId="0" xfId="72" applyNumberFormat="1" applyFont="1" applyFill="1" applyBorder="1" applyAlignment="1">
      <alignment horizontal="center"/>
    </xf>
    <xf numFmtId="2" fontId="52" fillId="0" borderId="0" xfId="114" applyNumberFormat="1" applyFont="1" applyFill="1" applyBorder="1"/>
    <xf numFmtId="4" fontId="52" fillId="0" borderId="0" xfId="2" applyNumberFormat="1" applyFont="1" applyBorder="1" applyAlignment="1" applyProtection="1">
      <alignment horizontal="center" vertical="center"/>
      <protection locked="0"/>
    </xf>
    <xf numFmtId="0" fontId="20" fillId="0" borderId="0" xfId="167" applyFont="1" applyAlignment="1" applyProtection="1">
      <alignment horizontal="justify" vertical="top" wrapText="1"/>
      <protection locked="0"/>
    </xf>
    <xf numFmtId="0" fontId="21" fillId="0" borderId="0" xfId="167" applyFont="1" applyAlignment="1" applyProtection="1">
      <alignment horizontal="justify" vertical="top" wrapText="1"/>
      <protection locked="0"/>
    </xf>
    <xf numFmtId="0" fontId="20" fillId="0" borderId="0" xfId="62" applyFont="1" applyAlignment="1">
      <alignment horizontal="left" vertical="center" wrapText="1"/>
    </xf>
    <xf numFmtId="0" fontId="20" fillId="0" borderId="0" xfId="167" quotePrefix="1" applyFont="1" applyAlignment="1" applyProtection="1">
      <alignment horizontal="justify" vertical="top" wrapText="1"/>
      <protection locked="0"/>
    </xf>
    <xf numFmtId="49" fontId="20" fillId="0" borderId="0" xfId="62" quotePrefix="1" applyNumberFormat="1" applyFont="1" applyAlignment="1">
      <alignment horizontal="left" vertical="center" wrapText="1"/>
    </xf>
    <xf numFmtId="0" fontId="20" fillId="0" borderId="0" xfId="62" applyFont="1" applyAlignment="1">
      <alignment horizontal="left" vertical="top" wrapText="1"/>
    </xf>
    <xf numFmtId="0" fontId="20" fillId="0" borderId="0" xfId="168" applyFont="1" applyAlignment="1">
      <alignment horizontal="left" vertical="top" wrapText="1"/>
    </xf>
    <xf numFmtId="0" fontId="20" fillId="0" borderId="0" xfId="167" applyFont="1" applyAlignment="1">
      <alignment horizontal="justify" vertical="top" wrapText="1"/>
    </xf>
    <xf numFmtId="49" fontId="20" fillId="0" borderId="0" xfId="167" applyNumberFormat="1" applyFont="1" applyAlignment="1" applyProtection="1">
      <alignment horizontal="justify" vertical="top" wrapText="1"/>
      <protection locked="0"/>
    </xf>
    <xf numFmtId="0" fontId="69" fillId="0" borderId="0" xfId="10" applyFont="1" applyFill="1" applyAlignment="1">
      <alignment horizontal="center" vertical="center" wrapText="1"/>
    </xf>
    <xf numFmtId="49" fontId="56" fillId="0" borderId="3" xfId="0" applyNumberFormat="1" applyFont="1" applyFill="1" applyBorder="1" applyAlignment="1">
      <alignment horizontal="left" vertical="center" wrapText="1"/>
    </xf>
    <xf numFmtId="0" fontId="73" fillId="0" borderId="1" xfId="0" applyFont="1" applyFill="1" applyBorder="1" applyAlignment="1">
      <alignment vertical="center" wrapText="1"/>
    </xf>
    <xf numFmtId="0" fontId="21" fillId="0" borderId="0" xfId="14" applyFont="1" applyFill="1" applyBorder="1" applyAlignment="1">
      <alignment horizontal="center"/>
    </xf>
    <xf numFmtId="0" fontId="21" fillId="0" borderId="0" xfId="14" applyFont="1" applyFill="1" applyBorder="1" applyAlignment="1">
      <alignment horizontal="center" wrapText="1"/>
    </xf>
    <xf numFmtId="2" fontId="83" fillId="0" borderId="0" xfId="4" applyNumberFormat="1" applyFont="1" applyAlignment="1" applyProtection="1">
      <alignment horizontal="left" vertical="top" wrapText="1"/>
    </xf>
    <xf numFmtId="0" fontId="20" fillId="0" borderId="0" xfId="10" applyFont="1" applyFill="1" applyBorder="1" applyAlignment="1">
      <alignment horizontal="justify" vertical="top" wrapText="1"/>
    </xf>
    <xf numFmtId="0" fontId="55" fillId="0" borderId="0" xfId="0" applyFont="1" applyAlignment="1">
      <alignment horizontal="center"/>
    </xf>
    <xf numFmtId="0" fontId="62" fillId="0" borderId="0" xfId="0" applyFont="1" applyAlignment="1">
      <alignment horizontal="center"/>
    </xf>
    <xf numFmtId="0" fontId="49" fillId="0" borderId="0" xfId="0" applyFont="1" applyAlignment="1">
      <alignment horizontal="center"/>
    </xf>
    <xf numFmtId="0" fontId="10" fillId="7" borderId="1" xfId="10" applyFont="1" applyFill="1" applyBorder="1" applyAlignment="1">
      <alignment horizontal="center"/>
    </xf>
    <xf numFmtId="0" fontId="10" fillId="0" borderId="0" xfId="10" applyFont="1" applyFill="1" applyBorder="1" applyAlignment="1">
      <alignment horizontal="center"/>
    </xf>
    <xf numFmtId="4" fontId="20" fillId="0" borderId="0" xfId="0" applyNumberFormat="1" applyFont="1" applyFill="1" applyProtection="1">
      <protection locked="0"/>
    </xf>
    <xf numFmtId="4" fontId="20" fillId="0" borderId="7" xfId="153" applyNumberFormat="1" applyFont="1" applyFill="1" applyBorder="1" applyAlignment="1" applyProtection="1">
      <alignment horizontal="right" vertical="top"/>
      <protection locked="0"/>
    </xf>
    <xf numFmtId="4" fontId="20" fillId="0" borderId="0" xfId="0" applyNumberFormat="1" applyFont="1" applyFill="1" applyAlignment="1" applyProtection="1">
      <alignment horizontal="center"/>
      <protection locked="0"/>
    </xf>
    <xf numFmtId="4" fontId="20" fillId="0" borderId="0" xfId="0" applyNumberFormat="1" applyFont="1" applyFill="1" applyAlignment="1" applyProtection="1">
      <alignment horizontal="right"/>
      <protection locked="0"/>
    </xf>
    <xf numFmtId="4" fontId="20" fillId="0" borderId="0" xfId="0" applyNumberFormat="1" applyFont="1" applyFill="1" applyAlignment="1" applyProtection="1">
      <alignment horizontal="center" vertical="center"/>
      <protection locked="0"/>
    </xf>
    <xf numFmtId="0" fontId="20" fillId="0" borderId="0" xfId="0" applyFont="1" applyFill="1" applyAlignment="1" applyProtection="1">
      <alignment vertical="center"/>
      <protection locked="0"/>
    </xf>
    <xf numFmtId="4" fontId="52" fillId="0" borderId="0" xfId="0" applyNumberFormat="1" applyFont="1" applyFill="1" applyProtection="1">
      <protection locked="0"/>
    </xf>
    <xf numFmtId="4" fontId="20" fillId="0" borderId="0" xfId="1" applyNumberFormat="1" applyFont="1" applyFill="1" applyProtection="1">
      <protection locked="0"/>
    </xf>
    <xf numFmtId="0" fontId="20" fillId="0" borderId="0" xfId="0" applyFont="1" applyFill="1" applyProtection="1">
      <protection locked="0"/>
    </xf>
    <xf numFmtId="4" fontId="20" fillId="0" borderId="0" xfId="0" applyNumberFormat="1" applyFont="1" applyFill="1" applyAlignment="1" applyProtection="1">
      <alignment horizontal="center" vertical="top"/>
      <protection locked="0"/>
    </xf>
    <xf numFmtId="4" fontId="20" fillId="0" borderId="0" xfId="135" applyNumberFormat="1" applyFont="1" applyFill="1" applyAlignment="1" applyProtection="1">
      <alignment wrapText="1"/>
      <protection locked="0"/>
    </xf>
    <xf numFmtId="4" fontId="7" fillId="0" borderId="0" xfId="10" applyNumberFormat="1" applyFont="1" applyFill="1" applyAlignment="1" applyProtection="1">
      <alignment horizontal="center"/>
      <protection locked="0"/>
    </xf>
    <xf numFmtId="2" fontId="77" fillId="0" borderId="0" xfId="0" applyNumberFormat="1" applyFont="1" applyFill="1" applyProtection="1">
      <protection locked="0"/>
    </xf>
    <xf numFmtId="2" fontId="3" fillId="0" borderId="0" xfId="0" applyNumberFormat="1" applyFont="1" applyFill="1" applyProtection="1">
      <protection locked="0"/>
    </xf>
    <xf numFmtId="4" fontId="20" fillId="0" borderId="0" xfId="153" applyNumberFormat="1" applyFont="1" applyFill="1" applyBorder="1" applyAlignment="1" applyProtection="1">
      <alignment horizontal="right" vertical="top"/>
      <protection locked="0"/>
    </xf>
    <xf numFmtId="4" fontId="20" fillId="0" borderId="0" xfId="58" applyNumberFormat="1" applyFont="1" applyFill="1" applyAlignment="1" applyProtection="1">
      <alignment horizontal="right"/>
      <protection locked="0"/>
    </xf>
    <xf numFmtId="4" fontId="20" fillId="0" borderId="0" xfId="58" applyNumberFormat="1" applyFont="1" applyFill="1" applyProtection="1">
      <protection locked="0"/>
    </xf>
    <xf numFmtId="4" fontId="20" fillId="0" borderId="0" xfId="58" applyNumberFormat="1" applyFont="1" applyFill="1" applyAlignment="1" applyProtection="1">
      <alignment vertical="top" wrapText="1"/>
      <protection locked="0"/>
    </xf>
    <xf numFmtId="4" fontId="20" fillId="0" borderId="0" xfId="1" applyNumberFormat="1" applyFont="1" applyFill="1" applyAlignment="1" applyProtection="1">
      <alignment vertical="top" wrapText="1"/>
      <protection locked="0"/>
    </xf>
    <xf numFmtId="4" fontId="20" fillId="0" borderId="0" xfId="1" applyNumberFormat="1" applyFont="1" applyFill="1" applyAlignment="1" applyProtection="1">
      <alignment horizontal="right"/>
      <protection locked="0"/>
    </xf>
    <xf numFmtId="4" fontId="20" fillId="0" borderId="0" xfId="0" applyNumberFormat="1" applyFont="1" applyFill="1" applyAlignment="1" applyProtection="1">
      <alignment vertical="top"/>
      <protection locked="0"/>
    </xf>
    <xf numFmtId="4" fontId="20" fillId="0" borderId="0" xfId="10" quotePrefix="1" applyNumberFormat="1" applyFont="1" applyFill="1" applyAlignment="1" applyProtection="1">
      <alignment vertical="top" wrapText="1"/>
      <protection locked="0"/>
    </xf>
    <xf numFmtId="4" fontId="20" fillId="0" borderId="0" xfId="10" applyNumberFormat="1" applyFont="1" applyFill="1" applyAlignment="1" applyProtection="1">
      <alignment horizontal="right"/>
      <protection locked="0"/>
    </xf>
    <xf numFmtId="165" fontId="20" fillId="0" borderId="0" xfId="0" applyNumberFormat="1" applyFont="1" applyFill="1" applyAlignment="1" applyProtection="1">
      <alignment horizontal="right"/>
      <protection locked="0"/>
    </xf>
    <xf numFmtId="4" fontId="20" fillId="0" borderId="0" xfId="0" quotePrefix="1" applyNumberFormat="1" applyFont="1" applyFill="1" applyAlignment="1" applyProtection="1">
      <alignment horizontal="justify" vertical="justify" wrapText="1"/>
      <protection locked="0"/>
    </xf>
    <xf numFmtId="4" fontId="20" fillId="0" borderId="0" xfId="0" applyNumberFormat="1" applyFont="1" applyFill="1" applyAlignment="1" applyProtection="1">
      <alignment vertical="top" wrapText="1"/>
      <protection locked="0"/>
    </xf>
    <xf numFmtId="4" fontId="54" fillId="0" borderId="0" xfId="6" applyNumberFormat="1" applyFont="1" applyFill="1" applyAlignment="1" applyProtection="1">
      <alignment horizontal="center"/>
      <protection locked="0"/>
    </xf>
    <xf numFmtId="4" fontId="20" fillId="0" borderId="0" xfId="10" applyNumberFormat="1" applyFont="1" applyFill="1" applyAlignment="1" applyProtection="1">
      <alignment vertical="top" wrapText="1"/>
      <protection locked="0"/>
    </xf>
    <xf numFmtId="4" fontId="78" fillId="0" borderId="0" xfId="114" applyNumberFormat="1" applyFont="1" applyFill="1" applyBorder="1" applyAlignment="1" applyProtection="1">
      <alignment horizontal="right"/>
      <protection locked="0"/>
    </xf>
    <xf numFmtId="167" fontId="20" fillId="0" borderId="0" xfId="72" applyNumberFormat="1" applyFont="1" applyFill="1" applyBorder="1" applyAlignment="1" applyProtection="1">
      <alignment horizontal="right"/>
      <protection locked="0"/>
    </xf>
    <xf numFmtId="167" fontId="52" fillId="0" borderId="0" xfId="72" applyNumberFormat="1" applyFont="1" applyFill="1" applyBorder="1" applyAlignment="1" applyProtection="1">
      <alignment horizontal="right"/>
      <protection locked="0"/>
    </xf>
    <xf numFmtId="2" fontId="20" fillId="0" borderId="0" xfId="0" applyNumberFormat="1" applyFont="1" applyFill="1" applyProtection="1">
      <protection locked="0"/>
    </xf>
    <xf numFmtId="167" fontId="20" fillId="0" borderId="0" xfId="14" applyNumberFormat="1" applyFont="1" applyFill="1" applyBorder="1" applyAlignment="1" applyProtection="1">
      <alignment horizontal="right"/>
      <protection locked="0"/>
    </xf>
    <xf numFmtId="0" fontId="65" fillId="0" borderId="11" xfId="0" applyFont="1" applyFill="1" applyBorder="1" applyAlignment="1" applyProtection="1">
      <alignment horizontal="right"/>
      <protection locked="0"/>
    </xf>
    <xf numFmtId="0" fontId="20" fillId="0" borderId="0" xfId="0" applyFont="1" applyFill="1" applyAlignment="1" applyProtection="1">
      <alignment horizontal="right"/>
      <protection locked="0"/>
    </xf>
    <xf numFmtId="175" fontId="65" fillId="0" borderId="11" xfId="0" applyNumberFormat="1" applyFont="1" applyFill="1" applyBorder="1" applyAlignment="1" applyProtection="1">
      <alignment horizontal="right"/>
      <protection locked="0"/>
    </xf>
    <xf numFmtId="4" fontId="20" fillId="0" borderId="0" xfId="10" applyNumberFormat="1" applyFont="1" applyFill="1" applyAlignment="1" applyProtection="1">
      <alignment horizontal="center"/>
      <protection locked="0"/>
    </xf>
    <xf numFmtId="4" fontId="20" fillId="0" borderId="0" xfId="10" applyNumberFormat="1" applyFont="1" applyFill="1" applyProtection="1">
      <protection locked="0"/>
    </xf>
    <xf numFmtId="175" fontId="20" fillId="0" borderId="0" xfId="0" applyNumberFormat="1" applyFont="1" applyFill="1" applyBorder="1" applyAlignment="1" applyProtection="1">
      <alignment horizontal="right"/>
      <protection locked="0"/>
    </xf>
    <xf numFmtId="1" fontId="20" fillId="0" borderId="0" xfId="10" applyNumberFormat="1" applyFont="1" applyFill="1" applyAlignment="1" applyProtection="1">
      <alignment horizontal="center"/>
      <protection locked="0"/>
    </xf>
    <xf numFmtId="167" fontId="20" fillId="0" borderId="0" xfId="0" applyNumberFormat="1" applyFont="1" applyFill="1" applyBorder="1" applyAlignment="1" applyProtection="1">
      <alignment horizontal="right"/>
      <protection locked="0"/>
    </xf>
    <xf numFmtId="167" fontId="20" fillId="0" borderId="0" xfId="14" applyNumberFormat="1" applyFont="1" applyFill="1" applyBorder="1" applyAlignment="1" applyProtection="1">
      <alignment horizontal="right" wrapText="1" readingOrder="1"/>
      <protection locked="0"/>
    </xf>
    <xf numFmtId="2" fontId="20" fillId="0" borderId="0" xfId="10" applyNumberFormat="1" applyFont="1" applyFill="1" applyProtection="1">
      <protection locked="0"/>
    </xf>
    <xf numFmtId="0" fontId="20" fillId="0" borderId="0" xfId="0" applyFont="1" applyFill="1" applyAlignment="1" applyProtection="1">
      <alignment horizontal="center"/>
      <protection locked="0"/>
    </xf>
    <xf numFmtId="4" fontId="20" fillId="0" borderId="0" xfId="0" applyNumberFormat="1" applyFont="1" applyFill="1" applyBorder="1" applyAlignment="1" applyProtection="1">
      <alignment horizontal="right" wrapText="1"/>
      <protection locked="0"/>
    </xf>
    <xf numFmtId="175" fontId="20" fillId="0" borderId="0" xfId="0" applyNumberFormat="1" applyFont="1" applyFill="1" applyAlignment="1" applyProtection="1">
      <alignment horizontal="right"/>
      <protection locked="0"/>
    </xf>
    <xf numFmtId="4" fontId="20" fillId="0" borderId="0" xfId="0" applyNumberFormat="1" applyFont="1" applyFill="1" applyAlignment="1" applyProtection="1">
      <alignment horizontal="center" wrapText="1"/>
      <protection locked="0"/>
    </xf>
    <xf numFmtId="165" fontId="54" fillId="0" borderId="0" xfId="6" applyNumberFormat="1" applyFont="1" applyFill="1" applyAlignment="1" applyProtection="1">
      <alignment horizontal="center"/>
      <protection locked="0"/>
    </xf>
    <xf numFmtId="4" fontId="20" fillId="0" borderId="0" xfId="6" applyNumberFormat="1" applyFont="1" applyFill="1" applyAlignment="1" applyProtection="1">
      <alignment horizontal="center"/>
      <protection locked="0"/>
    </xf>
    <xf numFmtId="4" fontId="20" fillId="0" borderId="0" xfId="0" applyNumberFormat="1" applyFont="1" applyFill="1" applyBorder="1" applyAlignment="1" applyProtection="1">
      <alignment horizontal="right"/>
      <protection locked="0"/>
    </xf>
    <xf numFmtId="176" fontId="7" fillId="0" borderId="0" xfId="10" applyNumberFormat="1" applyFont="1" applyFill="1" applyAlignment="1" applyProtection="1">
      <alignment horizontal="center"/>
      <protection locked="0"/>
    </xf>
    <xf numFmtId="4" fontId="7" fillId="0" borderId="0" xfId="0" applyNumberFormat="1" applyFont="1" applyFill="1" applyAlignment="1" applyProtection="1">
      <alignment horizontal="center"/>
      <protection locked="0"/>
    </xf>
    <xf numFmtId="166" fontId="20" fillId="0" borderId="0" xfId="0" applyNumberFormat="1" applyFont="1" applyFill="1" applyAlignment="1" applyProtection="1">
      <alignment horizontal="center"/>
      <protection locked="0"/>
    </xf>
    <xf numFmtId="2" fontId="20" fillId="0" borderId="0" xfId="10" applyNumberFormat="1" applyFont="1" applyFill="1" applyAlignment="1" applyProtection="1">
      <alignment horizontal="right" vertical="top"/>
      <protection locked="0"/>
    </xf>
    <xf numFmtId="0" fontId="20" fillId="0" borderId="0" xfId="0" applyFont="1" applyFill="1" applyAlignment="1" applyProtection="1">
      <alignment horizontal="left" vertical="top" wrapText="1" readingOrder="1"/>
      <protection locked="0"/>
    </xf>
    <xf numFmtId="0" fontId="7" fillId="0" borderId="0" xfId="58" applyFont="1" applyFill="1" applyAlignment="1" applyProtection="1">
      <alignment horizontal="center"/>
      <protection locked="0"/>
    </xf>
    <xf numFmtId="0" fontId="7" fillId="0" borderId="0" xfId="0" applyFont="1" applyFill="1" applyProtection="1">
      <protection locked="0"/>
    </xf>
    <xf numFmtId="0" fontId="20" fillId="0" borderId="0" xfId="153" applyFont="1" applyFill="1" applyAlignment="1" applyProtection="1">
      <alignment vertical="top"/>
      <protection locked="0"/>
    </xf>
    <xf numFmtId="0" fontId="52" fillId="0" borderId="0" xfId="153" applyFont="1" applyFill="1" applyAlignment="1" applyProtection="1">
      <alignment vertical="top"/>
      <protection locked="0"/>
    </xf>
    <xf numFmtId="0" fontId="52" fillId="0" borderId="0" xfId="4" applyFont="1" applyProtection="1">
      <protection locked="0"/>
    </xf>
    <xf numFmtId="0" fontId="20" fillId="0" borderId="0" xfId="10" applyFont="1" applyFill="1" applyBorder="1" applyAlignment="1" applyProtection="1">
      <alignment horizontal="right"/>
      <protection locked="0"/>
    </xf>
    <xf numFmtId="0" fontId="20" fillId="0" borderId="1" xfId="10" applyFont="1" applyFill="1" applyBorder="1" applyAlignment="1" applyProtection="1">
      <alignment horizontal="left"/>
      <protection locked="0"/>
    </xf>
    <xf numFmtId="4" fontId="20" fillId="0" borderId="0" xfId="10" applyNumberFormat="1" applyFont="1" applyFill="1" applyBorder="1" applyAlignment="1" applyProtection="1">
      <alignment horizontal="right"/>
      <protection locked="0"/>
    </xf>
    <xf numFmtId="4" fontId="20" fillId="0" borderId="1" xfId="10" applyNumberFormat="1" applyFont="1" applyFill="1" applyBorder="1" applyAlignment="1" applyProtection="1">
      <alignment horizontal="right"/>
      <protection locked="0"/>
    </xf>
    <xf numFmtId="0" fontId="20" fillId="0" borderId="0" xfId="10" applyFont="1" applyFill="1" applyBorder="1" applyAlignment="1" applyProtection="1">
      <protection locked="0"/>
    </xf>
    <xf numFmtId="0" fontId="20" fillId="0" borderId="0" xfId="10" applyFont="1" applyFill="1" applyBorder="1" applyAlignment="1" applyProtection="1">
      <alignment horizontal="left" wrapText="1"/>
      <protection locked="0"/>
    </xf>
    <xf numFmtId="4" fontId="52" fillId="0" borderId="0" xfId="10" applyNumberFormat="1" applyFont="1" applyFill="1" applyBorder="1" applyAlignment="1" applyProtection="1">
      <alignment horizontal="right"/>
      <protection locked="0"/>
    </xf>
    <xf numFmtId="0" fontId="52" fillId="0" borderId="0" xfId="10" applyFont="1" applyFill="1" applyBorder="1" applyAlignment="1" applyProtection="1">
      <alignment horizontal="right"/>
      <protection locked="0"/>
    </xf>
    <xf numFmtId="0" fontId="48" fillId="0" borderId="0" xfId="10" applyFont="1" applyFill="1" applyBorder="1" applyAlignment="1" applyProtection="1">
      <protection locked="0"/>
    </xf>
  </cellXfs>
  <cellStyles count="169">
    <cellStyle name="Bad 2" xfId="7"/>
    <cellStyle name="Comma" xfId="135" builtinId="3"/>
    <cellStyle name="Comma 14" xfId="87"/>
    <cellStyle name="Comma 2" xfId="8"/>
    <cellStyle name="Comma 2 13" xfId="88"/>
    <cellStyle name="Comma 2 2" xfId="89"/>
    <cellStyle name="Comma 23 2" xfId="90"/>
    <cellStyle name="Comma 3" xfId="57"/>
    <cellStyle name="Comma 3 2" xfId="91"/>
    <cellStyle name="Comma 3 3" xfId="137"/>
    <cellStyle name="Comma 32" xfId="92"/>
    <cellStyle name="Comma 4" xfId="93"/>
    <cellStyle name="Comma_H.KORALJ  i RUBIN - Tender troškovnik za sobe Ver 01. -24.11.05" xfId="159"/>
    <cellStyle name="Currency 2" xfId="94"/>
    <cellStyle name="Default_Uvuceni" xfId="95"/>
    <cellStyle name="Excel Built-in Comma" xfId="96"/>
    <cellStyle name="Excel Built-in Normal" xfId="97"/>
    <cellStyle name="Excel Built-in Normal 1" xfId="98"/>
    <cellStyle name="Excel Built-in Normal 2 2" xfId="60"/>
    <cellStyle name="kolona A" xfId="99"/>
    <cellStyle name="kolona B" xfId="100"/>
    <cellStyle name="kolona C" xfId="101"/>
    <cellStyle name="kolona D" xfId="102"/>
    <cellStyle name="kolona E" xfId="103"/>
    <cellStyle name="MASHA2" xfId="61"/>
    <cellStyle name="Normal" xfId="0" builtinId="0"/>
    <cellStyle name="Normal - Style1" xfId="9"/>
    <cellStyle name="Normal 10" xfId="10"/>
    <cellStyle name="Normal 10 10" xfId="62"/>
    <cellStyle name="Normal 10 2" xfId="1"/>
    <cellStyle name="Normal 10 27" xfId="158"/>
    <cellStyle name="Normal 100" xfId="63"/>
    <cellStyle name="Normal 11" xfId="11"/>
    <cellStyle name="Normal 11 2" xfId="167"/>
    <cellStyle name="Normal 111" xfId="104"/>
    <cellStyle name="Normal 12" xfId="12"/>
    <cellStyle name="Normal 12 2" xfId="105"/>
    <cellStyle name="Normal 12 2 10" xfId="157"/>
    <cellStyle name="Normal 12 2 2" xfId="140"/>
    <cellStyle name="Normal 12 31" xfId="106"/>
    <cellStyle name="Normal 128" xfId="64"/>
    <cellStyle name="Normal 13" xfId="5"/>
    <cellStyle name="Normal 13 2" xfId="86"/>
    <cellStyle name="Normal 13 2 2" xfId="141"/>
    <cellStyle name="Normal 133" xfId="65"/>
    <cellStyle name="Normal 135" xfId="66"/>
    <cellStyle name="Normal 138" xfId="13"/>
    <cellStyle name="Normal 14" xfId="6"/>
    <cellStyle name="Normal 14 2" xfId="107"/>
    <cellStyle name="Normal 14 3" xfId="142"/>
    <cellStyle name="Normal 15" xfId="25"/>
    <cellStyle name="Normal 15 2" xfId="108"/>
    <cellStyle name="Normal 15 2 2" xfId="144"/>
    <cellStyle name="Normal 15 3" xfId="143"/>
    <cellStyle name="Normal 151" xfId="153"/>
    <cellStyle name="Normal 159" xfId="59"/>
    <cellStyle name="Normal 16" xfId="32"/>
    <cellStyle name="Normal 16 2" xfId="145"/>
    <cellStyle name="Normal 17" xfId="33"/>
    <cellStyle name="Normal 17 2" xfId="146"/>
    <cellStyle name="Normal 171" xfId="67"/>
    <cellStyle name="Normal 172" xfId="68"/>
    <cellStyle name="Normal 176" xfId="69"/>
    <cellStyle name="Normal 177" xfId="70"/>
    <cellStyle name="Normal 18" xfId="31"/>
    <cellStyle name="Normal 18 2" xfId="147"/>
    <cellStyle name="Normal 19" xfId="2"/>
    <cellStyle name="Normal 19 10 2 2" xfId="71"/>
    <cellStyle name="Normal 19 2" xfId="148"/>
    <cellStyle name="Normal 2" xfId="14"/>
    <cellStyle name="Normal 2 10" xfId="109"/>
    <cellStyle name="Normal 2 10 2" xfId="110"/>
    <cellStyle name="Normal 2 2" xfId="111"/>
    <cellStyle name="Normal 2 2 2" xfId="72"/>
    <cellStyle name="Normal 2 2 2 2" xfId="112"/>
    <cellStyle name="Normal 2 2 2 5" xfId="58"/>
    <cellStyle name="Normal 2 2 2 5 2" xfId="156"/>
    <cellStyle name="Normal 2 3" xfId="113"/>
    <cellStyle name="Normal 2 4" xfId="114"/>
    <cellStyle name="Normal 2 61" xfId="154"/>
    <cellStyle name="Normal 2_12_10_28 troskovnik_PODLOGA" xfId="115"/>
    <cellStyle name="Normal 20" xfId="35"/>
    <cellStyle name="Normal 20 2" xfId="149"/>
    <cellStyle name="Normal 21" xfId="36"/>
    <cellStyle name="Normal 21 2" xfId="150"/>
    <cellStyle name="Normal 22" xfId="34"/>
    <cellStyle name="Normal 22 2" xfId="116"/>
    <cellStyle name="Normal 22 2 2" xfId="117"/>
    <cellStyle name="Normal 22 3" xfId="151"/>
    <cellStyle name="Normal 23" xfId="37"/>
    <cellStyle name="Normal 24" xfId="38"/>
    <cellStyle name="Normal 25" xfId="39"/>
    <cellStyle name="Normal 26" xfId="40"/>
    <cellStyle name="Normal 27" xfId="30"/>
    <cellStyle name="Normal 28" xfId="41"/>
    <cellStyle name="Normal 29" xfId="43"/>
    <cellStyle name="Normal 3" xfId="15"/>
    <cellStyle name="Normal 3 2" xfId="16"/>
    <cellStyle name="Normal 3 3" xfId="118"/>
    <cellStyle name="Normal 30" xfId="27"/>
    <cellStyle name="Normal 31" xfId="42"/>
    <cellStyle name="Normal 32" xfId="28"/>
    <cellStyle name="Normal 33" xfId="26"/>
    <cellStyle name="Normal 34" xfId="29"/>
    <cellStyle name="Normal 35" xfId="46"/>
    <cellStyle name="Normal 35 7" xfId="73"/>
    <cellStyle name="Normal 36" xfId="48"/>
    <cellStyle name="Normal 37" xfId="45"/>
    <cellStyle name="Normal 38" xfId="47"/>
    <cellStyle name="Normal 39" xfId="44"/>
    <cellStyle name="Normal 4" xfId="17"/>
    <cellStyle name="Normal 4 2" xfId="119"/>
    <cellStyle name="Normal 4 3" xfId="120"/>
    <cellStyle name="Normal 40" xfId="49"/>
    <cellStyle name="Normal 41" xfId="50"/>
    <cellStyle name="Normal 41 4" xfId="166"/>
    <cellStyle name="Normal 42" xfId="51"/>
    <cellStyle name="Normal 43" xfId="52"/>
    <cellStyle name="Normal 43 3" xfId="139"/>
    <cellStyle name="Normal 44" xfId="53"/>
    <cellStyle name="Normal 45" xfId="54"/>
    <cellStyle name="Normal 46" xfId="55"/>
    <cellStyle name="Normal 46 3" xfId="155"/>
    <cellStyle name="Normal 47" xfId="56"/>
    <cellStyle name="Normal 48" xfId="136"/>
    <cellStyle name="Normal 49" xfId="152"/>
    <cellStyle name="Normal 5" xfId="18"/>
    <cellStyle name="Normal 5 2" xfId="121"/>
    <cellStyle name="Normal 50" xfId="138"/>
    <cellStyle name="Normal 58 2" xfId="3"/>
    <cellStyle name="Normal 59" xfId="122"/>
    <cellStyle name="Normal 6" xfId="19"/>
    <cellStyle name="Normal 6 4" xfId="74"/>
    <cellStyle name="Normal 66" xfId="75"/>
    <cellStyle name="Normal 7" xfId="20"/>
    <cellStyle name="Normal 8" xfId="21"/>
    <cellStyle name="Normal 8 2" xfId="123"/>
    <cellStyle name="Normal 87" xfId="163"/>
    <cellStyle name="Normal 88" xfId="164"/>
    <cellStyle name="Normal 89 2" xfId="165"/>
    <cellStyle name="Normal 9" xfId="22"/>
    <cellStyle name="Normal 9 10" xfId="124"/>
    <cellStyle name="Normal 9 2" xfId="160"/>
    <cellStyle name="Normal 90" xfId="76"/>
    <cellStyle name="Normal 92" xfId="77"/>
    <cellStyle name="Normal 93" xfId="78"/>
    <cellStyle name="Normal_HR7-Z214" xfId="162"/>
    <cellStyle name="Normal_PEVEC_TROSKOVNIK" xfId="168"/>
    <cellStyle name="normální_A" xfId="23"/>
    <cellStyle name="Normalno 16 2" xfId="79"/>
    <cellStyle name="Normalno 2" xfId="80"/>
    <cellStyle name="Normalno 2 2" xfId="81"/>
    <cellStyle name="Normalno 3" xfId="125"/>
    <cellStyle name="Normalno 5" xfId="126"/>
    <cellStyle name="Normalno 7 2" xfId="82"/>
    <cellStyle name="Obično 2" xfId="127"/>
    <cellStyle name="Obično_2. troškovnik -INSTALACIJE VODOVODA I KANALIZACIJWE" xfId="128"/>
    <cellStyle name="Obično_Špranca" xfId="161"/>
    <cellStyle name="Percent 10" xfId="83"/>
    <cellStyle name="Standard" xfId="129"/>
    <cellStyle name="Standard 2" xfId="84"/>
    <cellStyle name="Style 1" xfId="4"/>
    <cellStyle name="Style 1 2" xfId="24"/>
    <cellStyle name="Style 1 2 2" xfId="130"/>
    <cellStyle name="Style 1 2 3" xfId="131"/>
    <cellStyle name="Style 1 4" xfId="132"/>
    <cellStyle name="Style 1 4 3" xfId="133"/>
    <cellStyle name="Valuta 2" xfId="134"/>
    <cellStyle name="Zarez 2 6" xfId="85"/>
  </cellStyles>
  <dxfs count="1">
    <dxf>
      <font>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S064\HOME\DOCUME~1\PODOLS~1\LOCALS~1\Temp\Skanska%20nab&#237;dka-0403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1_Projekti\270_2016%20Samostan%20Ivanec\_Tro&#353;kovnik%20%20Samostan%20Ivanec_nije%20za%20van.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upidmc\poslovi_2020\Documents%20and%20Settings\Renato\My%20Documents\Izbor\Izbor_TR_0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Documents%20and%20Settings\Renato\My%20Documents\Izbor\Izbor_TR_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server2\dokumenti\2009\CJENIK%2005-200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NP"/>
      <sheetName val="N Plin"/>
      <sheetName val="M Plin"/>
      <sheetName val="Gr"/>
      <sheetName val="Hl"/>
      <sheetName val="Vent"/>
      <sheetName val="Kanalizacija"/>
      <sheetName val="Vodovod"/>
      <sheetName val="POMOĆNI"/>
      <sheetName val="REKAPIT."/>
      <sheetName val="Plin UNP"/>
      <sheetName val="Plin nemjereni"/>
      <sheetName val="Plin mjereni"/>
      <sheetName val="Instalacija grijanja"/>
      <sheetName val="Instalacija hlađenja"/>
      <sheetName val="Instalacija ventilacije"/>
      <sheetName val="Rekapitulacija"/>
    </sheetNames>
    <sheetDataSet>
      <sheetData sheetId="0"/>
      <sheetData sheetId="1"/>
      <sheetData sheetId="2"/>
      <sheetData sheetId="3"/>
      <sheetData sheetId="4"/>
      <sheetData sheetId="5"/>
      <sheetData sheetId="6"/>
      <sheetData sheetId="7"/>
      <sheetData sheetId="8">
        <row r="56">
          <cell r="B56" t="str">
            <v xml:space="preserve"> - horizontalna ugradnja kolektora na ravni krov </v>
          </cell>
          <cell r="L56" t="str">
            <v xml:space="preserve"> - ugradnja na ravni krov</v>
          </cell>
        </row>
        <row r="57">
          <cell r="B57" t="str">
            <v xml:space="preserve"> - vertikalna ugradnja kolektora na ravni krov </v>
          </cell>
          <cell r="L57" t="str">
            <v xml:space="preserve"> - 1. polje ugradnja na kosi krov (standardni crijep - Bramac, Tondach)</v>
          </cell>
        </row>
        <row r="58">
          <cell r="B58" t="str">
            <v xml:space="preserve"> - hor. ugradnja jedan do drugog na kosi krov (standardni crijep - Bramac, Tondach)</v>
          </cell>
          <cell r="L58" t="str">
            <v xml:space="preserve"> - 1. polje ugradnja na kosi krov (valoviti crijep, šindra)</v>
          </cell>
        </row>
        <row r="59">
          <cell r="B59" t="str">
            <v xml:space="preserve"> - hor. ugradnja jedan do drugog na kosi krov (valoviti crijep, šindra)</v>
          </cell>
          <cell r="L59" t="str">
            <v xml:space="preserve"> - 1. polje ugradnja na kosi krov (biber crijep, šindra)</v>
          </cell>
        </row>
        <row r="60">
          <cell r="B60" t="str">
            <v xml:space="preserve"> - hor. ugradnja jedan do drugog na kosi krov (ostali tipovi krova)</v>
          </cell>
        </row>
        <row r="61">
          <cell r="B61" t="str">
            <v xml:space="preserve"> - vert. ugradnja jedan do drugog na kosi krov (standardni crijep - Bramac, Tondach)</v>
          </cell>
        </row>
        <row r="62">
          <cell r="B62" t="str">
            <v xml:space="preserve"> - vert. ugradnja jedan do drugog na kosi krov (valoviti crijep, šindra)</v>
          </cell>
        </row>
        <row r="63">
          <cell r="B63" t="str">
            <v xml:space="preserve"> - vert. ugradnja jedan do drugog na kosi krov (ostali tipovi krova)</v>
          </cell>
        </row>
        <row r="64">
          <cell r="B64" t="str">
            <v xml:space="preserve"> - hor. ugradnja jedan iznad drugog na kosi krov (standardni crijep - Bramac, Tondach)</v>
          </cell>
        </row>
        <row r="65">
          <cell r="B65" t="str">
            <v xml:space="preserve"> - hor. ugradnja jedan iznad drugog na kosi krov (valoviti crijep, šindra)</v>
          </cell>
        </row>
        <row r="66">
          <cell r="B66" t="str">
            <v xml:space="preserve"> - hor. ugradnja jedan iznad drugog na kosi krov (ostali tipovi krova)</v>
          </cell>
        </row>
        <row r="67">
          <cell r="B67" t="str">
            <v xml:space="preserve"> - vert. ugradnja jedan iznad drugog na kosi krov (standardni crijep - Bramac, Tondach)</v>
          </cell>
        </row>
        <row r="68">
          <cell r="B68" t="str">
            <v xml:space="preserve"> - vert. ugradnja jedan iznad drugog na kosi krov (valoviti crijep, šindra)</v>
          </cell>
        </row>
        <row r="69">
          <cell r="B69" t="str">
            <v xml:space="preserve"> - vert. ugradnja jedan iznad drugog na kosi krov (ostali tipovi krova)</v>
          </cell>
        </row>
        <row r="76">
          <cell r="B76" t="str">
            <v xml:space="preserve"> - ugradnja na kosi krov</v>
          </cell>
        </row>
        <row r="77">
          <cell r="B77" t="str">
            <v xml:space="preserve"> - ugradnja na ravni krov</v>
          </cell>
        </row>
      </sheetData>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VE"/>
      <sheetName val="Naslovnica"/>
      <sheetName val="1.  ZEMLJANI"/>
      <sheetName val="2. BET. I ARM_BET"/>
      <sheetName val="3. ARMIRAČKI"/>
      <sheetName val="4. ZIDARSKI"/>
      <sheetName val="5. TESARSKI"/>
      <sheetName val="6. IZOLATERSKI"/>
      <sheetName val="7. FASADERSKI"/>
      <sheetName val="8. LIMARSKI"/>
      <sheetName val="9. SOB. LIČILAČKI"/>
      <sheetName val="10. KERAMIČARSKI"/>
      <sheetName val="11. PARKETARSKI"/>
      <sheetName val="12. STOLARSKI"/>
      <sheetName val="13. AL. BRAVARSKI"/>
      <sheetName val="14. PVC STOLARIJA"/>
      <sheetName val="15. OSTALI"/>
      <sheetName val="REKAPITULACIJA"/>
    </sheetNames>
    <sheetDataSet>
      <sheetData sheetId="0" refreshError="1"/>
      <sheetData sheetId="1" refreshError="1"/>
      <sheetData sheetId="2">
        <row r="3">
          <cell r="A3" t="str">
            <v>01.</v>
          </cell>
          <cell r="D3" t="str">
            <v>ZEMLJANI RADOVI</v>
          </cell>
        </row>
        <row r="5">
          <cell r="D5" t="str">
            <v>NAPOMENA:</v>
          </cell>
        </row>
        <row r="6">
          <cell r="D6" t="str">
            <v>U cijenu svake pojedine stavke uračunato:</v>
          </cell>
        </row>
        <row r="7">
          <cell r="D7" t="str">
            <v>-sav prijevoz iskopanog materijala, ili materijala dobivenog od rušenja, na gradsku deponiju. Posebni se odvoz materijala ne obračunava</v>
          </cell>
        </row>
        <row r="8">
          <cell r="D8" t="str">
            <v>-dobava i ugradnja svog potrebnog materijala, sav unutrašnji i vanjski transport,</v>
          </cell>
        </row>
        <row r="9">
          <cell r="D9" t="str">
            <v>-sve potrebne skele, podupiranja, razupiranja, osiguranje iskopa i susjednih objekata za dubinu iskopa do jedne etaže (3,0 m)</v>
          </cell>
        </row>
        <row r="10">
          <cell r="D10" t="str">
            <v>-izrada i uklanjanje svih prilaznih i radnih rampi,</v>
          </cell>
        </row>
        <row r="11">
          <cell r="D11" t="str">
            <v>-sva eventualna ispumpavanja voda u građevinskoj jami ili djelovima zgrade.</v>
          </cell>
        </row>
        <row r="12">
          <cell r="B12" t="str">
            <v xml:space="preserve"> </v>
          </cell>
        </row>
        <row r="13">
          <cell r="A13" t="str">
            <v xml:space="preserve"> </v>
          </cell>
          <cell r="B13" t="str">
            <v xml:space="preserve"> </v>
          </cell>
        </row>
        <row r="14">
          <cell r="A14" t="str">
            <v xml:space="preserve"> </v>
          </cell>
          <cell r="B14" t="str">
            <v xml:space="preserve"> </v>
          </cell>
        </row>
        <row r="15">
          <cell r="A15" t="str">
            <v>01.</v>
          </cell>
          <cell r="B15">
            <v>1</v>
          </cell>
          <cell r="D15" t="str">
            <v xml:space="preserve">Strojni široki iskop u zemlji za podrum. Iskop do dubine ~500cm). U cijenu su uračunata sva potrebna podupiranja i razupiranja, osiguranje iskopa i susjednih objekata, izrada prilaznih rampi, eventualni rad u vodi. Radovi vezani za osiguranje građevinske </v>
          </cell>
        </row>
        <row r="16">
          <cell r="A16" t="str">
            <v xml:space="preserve"> </v>
          </cell>
          <cell r="B16" t="str">
            <v xml:space="preserve"> </v>
          </cell>
          <cell r="E16" t="str">
            <v xml:space="preserve">m3 </v>
          </cell>
          <cell r="F16">
            <v>1478.559</v>
          </cell>
        </row>
        <row r="17">
          <cell r="A17" t="str">
            <v xml:space="preserve"> </v>
          </cell>
          <cell r="B17" t="str">
            <v xml:space="preserve"> </v>
          </cell>
        </row>
        <row r="18">
          <cell r="A18" t="str">
            <v>01.</v>
          </cell>
          <cell r="B18">
            <v>2</v>
          </cell>
          <cell r="D18" t="str">
            <v>Planiranje dna građevinske jame širokog iskopa i iskopa za trakaste temelje s točnošću ± 3 cm i nabijanje do modula stišljivosti tla od M=7000 kN/m3. Obračun po m2 isplanirane površine.</v>
          </cell>
        </row>
        <row r="19">
          <cell r="A19" t="str">
            <v xml:space="preserve"> </v>
          </cell>
          <cell r="B19" t="str">
            <v xml:space="preserve"> </v>
          </cell>
          <cell r="E19" t="str">
            <v xml:space="preserve">m2 </v>
          </cell>
          <cell r="F19">
            <v>301.49</v>
          </cell>
        </row>
        <row r="20">
          <cell r="A20" t="str">
            <v xml:space="preserve"> </v>
          </cell>
          <cell r="B20" t="str">
            <v xml:space="preserve"> </v>
          </cell>
        </row>
        <row r="21">
          <cell r="A21" t="str">
            <v>01.</v>
          </cell>
          <cell r="B21">
            <v>3</v>
          </cell>
          <cell r="D21" t="str">
            <v>Nasipavanje uz obodne zidove podruma materijalom dobivenim iz iskopa s nabijanjem u slojevima od 50 cm do modula stišljivosti tla od M=7000 kN/m3.</v>
          </cell>
        </row>
        <row r="22">
          <cell r="A22" t="str">
            <v xml:space="preserve"> </v>
          </cell>
          <cell r="B22" t="str">
            <v xml:space="preserve"> </v>
          </cell>
          <cell r="E22" t="str">
            <v>m3</v>
          </cell>
          <cell r="F22">
            <v>19.487600000000004</v>
          </cell>
        </row>
        <row r="23">
          <cell r="A23" t="str">
            <v xml:space="preserve"> </v>
          </cell>
          <cell r="B23" t="str">
            <v xml:space="preserve"> </v>
          </cell>
        </row>
        <row r="24">
          <cell r="A24" t="str">
            <v>01.</v>
          </cell>
          <cell r="B24">
            <v>4</v>
          </cell>
          <cell r="D24" t="str">
            <v>Izrada kamenog nabačaja (kaldrme) od kamena lomljenca debljine 15 cm s nabijanjem i izravnavanjem s točnošću ± 3 cm.</v>
          </cell>
        </row>
        <row r="25">
          <cell r="A25" t="str">
            <v xml:space="preserve"> </v>
          </cell>
          <cell r="B25" t="str">
            <v xml:space="preserve"> </v>
          </cell>
          <cell r="E25" t="str">
            <v xml:space="preserve">m3  </v>
          </cell>
          <cell r="F25">
            <v>45.223500000000001</v>
          </cell>
        </row>
        <row r="26">
          <cell r="A26" t="str">
            <v xml:space="preserve"> </v>
          </cell>
          <cell r="B26" t="str">
            <v xml:space="preserve"> </v>
          </cell>
        </row>
        <row r="28">
          <cell r="A28" t="str">
            <v>01.</v>
          </cell>
          <cell r="D28" t="str">
            <v>UKUPNO ZEMLJANI RADOVI:</v>
          </cell>
        </row>
      </sheetData>
      <sheetData sheetId="3"/>
      <sheetData sheetId="4"/>
      <sheetData sheetId="5" refreshError="1"/>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1"/>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G1675"/>
  <sheetViews>
    <sheetView tabSelected="1" view="pageBreakPreview" topLeftCell="A717" zoomScaleNormal="100" zoomScaleSheetLayoutView="100" workbookViewId="0">
      <selection activeCell="D732" sqref="D732"/>
    </sheetView>
  </sheetViews>
  <sheetFormatPr defaultColWidth="9.140625" defaultRowHeight="12.75"/>
  <cols>
    <col min="1" max="1" width="5.7109375" style="242" customWidth="1"/>
    <col min="2" max="2" width="42.28515625" style="566" customWidth="1"/>
    <col min="3" max="3" width="6.42578125" style="242" customWidth="1"/>
    <col min="4" max="4" width="7.85546875" style="247" customWidth="1"/>
    <col min="5" max="5" width="8.5703125" style="244" customWidth="1"/>
    <col min="6" max="6" width="16" style="244" customWidth="1"/>
    <col min="7" max="16384" width="9.140625" style="245"/>
  </cols>
  <sheetData>
    <row r="1" spans="1:6" s="479" customFormat="1">
      <c r="A1" s="323"/>
      <c r="B1" s="533"/>
      <c r="C1" s="534"/>
      <c r="D1" s="535"/>
      <c r="E1" s="535"/>
      <c r="F1" s="534"/>
    </row>
    <row r="2" spans="1:6" s="540" customFormat="1" ht="20.100000000000001" customHeight="1">
      <c r="A2" s="536"/>
      <c r="B2" s="537"/>
      <c r="C2" s="538"/>
      <c r="D2" s="538"/>
      <c r="E2" s="539"/>
      <c r="F2" s="539" t="s">
        <v>635</v>
      </c>
    </row>
    <row r="3" spans="1:6" s="540" customFormat="1" ht="20.100000000000001" customHeight="1">
      <c r="A3" s="541"/>
      <c r="B3" s="542"/>
      <c r="C3" s="543"/>
      <c r="D3" s="538"/>
      <c r="E3" s="544"/>
      <c r="F3" s="544" t="s">
        <v>636</v>
      </c>
    </row>
    <row r="4" spans="1:6" s="540" customFormat="1" ht="20.100000000000001" customHeight="1">
      <c r="A4" s="541"/>
      <c r="B4" s="542"/>
      <c r="C4" s="545"/>
      <c r="D4" s="538"/>
      <c r="E4" s="546"/>
      <c r="F4" s="546" t="s">
        <v>637</v>
      </c>
    </row>
    <row r="5" spans="1:6" s="540" customFormat="1" ht="20.100000000000001" customHeight="1">
      <c r="A5" s="541"/>
      <c r="B5" s="547"/>
      <c r="C5" s="548"/>
      <c r="D5" s="538"/>
      <c r="E5" s="546"/>
      <c r="F5" s="546" t="s">
        <v>638</v>
      </c>
    </row>
    <row r="6" spans="1:6" s="540" customFormat="1" ht="20.100000000000001" customHeight="1">
      <c r="A6" s="541"/>
      <c r="B6" s="542"/>
      <c r="C6" s="549"/>
      <c r="D6" s="538"/>
      <c r="E6" s="538"/>
      <c r="F6" s="538"/>
    </row>
    <row r="7" spans="1:6" s="540" customFormat="1" ht="20.100000000000001" customHeight="1">
      <c r="A7" s="541"/>
      <c r="B7" s="542"/>
      <c r="C7" s="549"/>
      <c r="D7" s="538"/>
      <c r="E7" s="539"/>
      <c r="F7" s="539" t="s">
        <v>623</v>
      </c>
    </row>
    <row r="8" spans="1:6" s="540" customFormat="1" ht="20.100000000000001" customHeight="1">
      <c r="A8" s="536"/>
      <c r="B8" s="537"/>
      <c r="C8" s="543"/>
      <c r="D8" s="538"/>
      <c r="E8" s="550"/>
      <c r="F8" s="550" t="s">
        <v>630</v>
      </c>
    </row>
    <row r="9" spans="1:6" s="540" customFormat="1" ht="20.100000000000001" customHeight="1">
      <c r="A9" s="551"/>
      <c r="B9" s="552"/>
      <c r="C9" s="553"/>
      <c r="D9" s="538"/>
      <c r="E9" s="554"/>
      <c r="F9" s="554" t="s">
        <v>631</v>
      </c>
    </row>
    <row r="10" spans="1:6" s="540" customFormat="1" ht="20.100000000000001" customHeight="1">
      <c r="A10" s="536"/>
      <c r="B10" s="537"/>
      <c r="C10" s="554"/>
      <c r="D10" s="538"/>
      <c r="E10" s="555"/>
      <c r="F10" s="555"/>
    </row>
    <row r="11" spans="1:6" s="540" customFormat="1" ht="20.100000000000001" customHeight="1">
      <c r="A11" s="323"/>
      <c r="B11" s="479"/>
      <c r="C11" s="534"/>
      <c r="D11" s="535"/>
      <c r="E11" s="555"/>
      <c r="F11" s="555"/>
    </row>
    <row r="12" spans="1:6" s="540" customFormat="1" ht="20.100000000000001" customHeight="1">
      <c r="A12" s="323"/>
      <c r="B12" s="479"/>
      <c r="C12" s="534"/>
      <c r="D12" s="535"/>
      <c r="E12" s="539"/>
      <c r="F12" s="539" t="s">
        <v>624</v>
      </c>
    </row>
    <row r="13" spans="1:6" s="540" customFormat="1" ht="20.100000000000001" customHeight="1">
      <c r="A13" s="323"/>
      <c r="B13" s="479"/>
      <c r="C13" s="534"/>
      <c r="D13" s="535"/>
      <c r="E13" s="554"/>
      <c r="F13" s="554" t="s">
        <v>631</v>
      </c>
    </row>
    <row r="14" spans="1:6" s="540" customFormat="1" ht="20.100000000000001" customHeight="1">
      <c r="A14" s="323"/>
      <c r="B14" s="479"/>
      <c r="C14" s="534"/>
      <c r="D14" s="535"/>
      <c r="E14" s="554"/>
      <c r="F14" s="554" t="s">
        <v>632</v>
      </c>
    </row>
    <row r="15" spans="1:6" s="540" customFormat="1" ht="20.100000000000001" customHeight="1">
      <c r="C15" s="556"/>
      <c r="D15" s="556"/>
      <c r="E15" s="557"/>
      <c r="F15" s="557"/>
    </row>
    <row r="16" spans="1:6" s="540" customFormat="1" ht="20.100000000000001" customHeight="1">
      <c r="A16" s="323"/>
      <c r="B16" s="479"/>
      <c r="C16" s="534"/>
      <c r="D16" s="535"/>
      <c r="E16" s="539"/>
      <c r="F16" s="539" t="s">
        <v>625</v>
      </c>
    </row>
    <row r="17" spans="1:6" s="540" customFormat="1" ht="20.100000000000001" customHeight="1">
      <c r="A17" s="323"/>
      <c r="B17" s="479"/>
      <c r="C17" s="534"/>
      <c r="D17" s="535"/>
      <c r="E17" s="550"/>
      <c r="F17" s="550" t="s">
        <v>633</v>
      </c>
    </row>
    <row r="18" spans="1:6" s="540" customFormat="1" ht="20.100000000000001" customHeight="1">
      <c r="A18" s="323"/>
      <c r="B18" s="479"/>
      <c r="C18" s="534"/>
      <c r="D18" s="535"/>
      <c r="E18" s="535"/>
      <c r="F18" s="535"/>
    </row>
    <row r="19" spans="1:6" s="540" customFormat="1" ht="20.100000000000001" customHeight="1">
      <c r="A19" s="323"/>
      <c r="B19" s="1023" t="s">
        <v>626</v>
      </c>
      <c r="C19" s="1023"/>
      <c r="D19" s="535"/>
      <c r="E19" s="535"/>
      <c r="F19" s="535"/>
    </row>
    <row r="20" spans="1:6" s="540" customFormat="1" ht="20.100000000000001" customHeight="1">
      <c r="A20" s="323"/>
      <c r="C20" s="534"/>
      <c r="D20" s="535"/>
      <c r="E20" s="535"/>
      <c r="F20" s="535"/>
    </row>
    <row r="21" spans="1:6" s="540" customFormat="1" ht="20.100000000000001" customHeight="1">
      <c r="A21" s="323"/>
      <c r="C21" s="534"/>
      <c r="D21" s="535"/>
      <c r="E21" s="535"/>
      <c r="F21" s="535"/>
    </row>
    <row r="22" spans="1:6" s="540" customFormat="1" ht="20.100000000000001" customHeight="1">
      <c r="A22" s="323"/>
      <c r="B22" s="479"/>
      <c r="C22" s="534"/>
      <c r="D22" s="535"/>
      <c r="E22" s="535"/>
      <c r="F22" s="535"/>
    </row>
    <row r="23" spans="1:6" s="540" customFormat="1" ht="19.5" customHeight="1">
      <c r="A23" s="323"/>
      <c r="B23" s="479"/>
      <c r="C23" s="534"/>
      <c r="D23" s="535"/>
      <c r="E23" s="535"/>
      <c r="F23" s="535"/>
    </row>
    <row r="24" spans="1:6" s="540" customFormat="1" ht="19.5" customHeight="1">
      <c r="A24" s="323"/>
      <c r="B24" s="479"/>
      <c r="C24" s="534"/>
      <c r="D24" s="535"/>
      <c r="E24" s="535"/>
      <c r="F24" s="535"/>
    </row>
    <row r="25" spans="1:6" s="540" customFormat="1" ht="19.5" customHeight="1">
      <c r="A25" s="323"/>
      <c r="B25" s="479"/>
      <c r="C25" s="534"/>
      <c r="D25" s="535"/>
      <c r="E25" s="535"/>
      <c r="F25" s="535"/>
    </row>
    <row r="26" spans="1:6" s="540" customFormat="1" ht="19.5" customHeight="1">
      <c r="A26" s="323"/>
      <c r="B26" s="479"/>
      <c r="C26" s="534"/>
      <c r="D26" s="535"/>
      <c r="E26" s="535"/>
      <c r="F26" s="535"/>
    </row>
    <row r="27" spans="1:6" s="540" customFormat="1" ht="19.5" customHeight="1">
      <c r="A27" s="323"/>
      <c r="B27" s="479"/>
      <c r="C27" s="534"/>
      <c r="D27" s="535"/>
      <c r="E27" s="535"/>
      <c r="F27" s="535"/>
    </row>
    <row r="28" spans="1:6" s="540" customFormat="1" ht="19.5" customHeight="1">
      <c r="A28" s="323"/>
      <c r="B28" s="479"/>
      <c r="C28" s="534"/>
      <c r="D28" s="535"/>
      <c r="E28" s="555"/>
      <c r="F28" s="555" t="s">
        <v>627</v>
      </c>
    </row>
    <row r="29" spans="1:6" s="540" customFormat="1" ht="16.5">
      <c r="A29" s="323"/>
      <c r="B29" s="403"/>
      <c r="C29" s="534"/>
      <c r="D29" s="535"/>
      <c r="E29" s="546"/>
      <c r="F29" s="546" t="s">
        <v>628</v>
      </c>
    </row>
    <row r="30" spans="1:6" s="540" customFormat="1">
      <c r="A30" s="323"/>
      <c r="B30" s="403"/>
      <c r="C30" s="534"/>
      <c r="D30" s="535"/>
      <c r="E30" s="535"/>
      <c r="F30" s="535"/>
    </row>
    <row r="31" spans="1:6" s="540" customFormat="1">
      <c r="A31" s="323"/>
      <c r="B31" s="403"/>
      <c r="C31" s="534"/>
      <c r="D31" s="535"/>
      <c r="E31" s="535"/>
      <c r="F31" s="535"/>
    </row>
    <row r="32" spans="1:6" s="540" customFormat="1">
      <c r="A32" s="323"/>
      <c r="B32" s="245"/>
      <c r="C32" s="534"/>
      <c r="D32" s="535"/>
      <c r="E32" s="535"/>
      <c r="F32" s="535"/>
    </row>
    <row r="33" spans="1:7" s="540" customFormat="1">
      <c r="A33" s="323"/>
      <c r="B33" s="558"/>
      <c r="C33" s="534"/>
      <c r="D33" s="535"/>
      <c r="E33" s="535"/>
      <c r="F33" s="535"/>
    </row>
    <row r="34" spans="1:7" s="540" customFormat="1">
      <c r="A34" s="323"/>
      <c r="B34" s="558"/>
      <c r="C34" s="534"/>
      <c r="D34" s="535"/>
      <c r="E34" s="535"/>
      <c r="F34" s="535"/>
    </row>
    <row r="35" spans="1:7" s="540" customFormat="1">
      <c r="A35" s="323"/>
      <c r="B35" s="559"/>
      <c r="C35" s="534"/>
      <c r="D35" s="535"/>
      <c r="E35" s="535"/>
      <c r="F35" s="535"/>
    </row>
    <row r="36" spans="1:7" s="540" customFormat="1" ht="12" customHeight="1">
      <c r="A36" s="323"/>
      <c r="B36" s="560"/>
      <c r="C36" s="534"/>
      <c r="D36" s="562"/>
      <c r="E36" s="563" t="s">
        <v>629</v>
      </c>
      <c r="F36" s="535"/>
    </row>
    <row r="37" spans="1:7" s="540" customFormat="1">
      <c r="A37" s="323"/>
      <c r="B37" s="561"/>
      <c r="C37" s="534"/>
      <c r="D37" s="562"/>
      <c r="E37" s="564" t="s">
        <v>634</v>
      </c>
      <c r="F37" s="563"/>
    </row>
    <row r="38" spans="1:7" s="540" customFormat="1">
      <c r="A38" s="323"/>
      <c r="B38" s="561"/>
      <c r="C38" s="534"/>
      <c r="F38" s="564"/>
    </row>
    <row r="39" spans="1:7" s="540" customFormat="1">
      <c r="A39" s="323"/>
      <c r="B39" s="560"/>
      <c r="C39" s="534"/>
      <c r="D39" s="535"/>
      <c r="E39" s="535"/>
      <c r="F39" s="535"/>
    </row>
    <row r="40" spans="1:7" s="540" customFormat="1">
      <c r="A40" s="323"/>
      <c r="B40" s="561"/>
      <c r="C40" s="534"/>
      <c r="D40" s="562"/>
      <c r="E40" s="563"/>
      <c r="F40" s="563"/>
    </row>
    <row r="41" spans="1:7" s="540" customFormat="1">
      <c r="A41" s="323"/>
      <c r="B41" s="561"/>
      <c r="C41" s="534"/>
      <c r="D41" s="562"/>
      <c r="E41" s="564"/>
      <c r="F41" s="564"/>
    </row>
    <row r="42" spans="1:7" s="540" customFormat="1">
      <c r="A42" s="323"/>
      <c r="B42" s="479"/>
      <c r="C42" s="534"/>
      <c r="D42" s="535"/>
      <c r="E42" s="535"/>
      <c r="F42" s="535"/>
    </row>
    <row r="43" spans="1:7" s="747" customFormat="1">
      <c r="A43" s="743"/>
      <c r="B43" s="744" t="s">
        <v>762</v>
      </c>
      <c r="C43" s="745"/>
      <c r="D43" s="745"/>
      <c r="E43" s="745"/>
      <c r="F43" s="746"/>
      <c r="G43" s="746"/>
    </row>
    <row r="44" spans="1:7" s="747" customFormat="1">
      <c r="A44" s="748"/>
      <c r="B44" s="749"/>
      <c r="C44" s="750"/>
      <c r="D44" s="745"/>
      <c r="E44" s="745"/>
      <c r="F44" s="746"/>
      <c r="G44" s="746"/>
    </row>
    <row r="45" spans="1:7" s="747" customFormat="1">
      <c r="A45" s="748"/>
      <c r="B45" s="751" t="s">
        <v>763</v>
      </c>
      <c r="C45" s="752"/>
      <c r="D45" s="745"/>
      <c r="E45" s="745"/>
      <c r="F45" s="746"/>
      <c r="G45" s="746"/>
    </row>
    <row r="46" spans="1:7" s="747" customFormat="1">
      <c r="A46" s="753"/>
      <c r="B46" s="754"/>
      <c r="C46" s="755"/>
      <c r="D46" s="745"/>
      <c r="E46" s="745"/>
      <c r="F46" s="746"/>
      <c r="G46" s="746"/>
    </row>
    <row r="47" spans="1:7" s="758" customFormat="1" ht="30" customHeight="1">
      <c r="A47" s="756"/>
      <c r="B47" s="1022" t="s">
        <v>764</v>
      </c>
      <c r="C47" s="1022"/>
      <c r="D47" s="1022"/>
      <c r="E47" s="1022"/>
      <c r="F47" s="1022"/>
      <c r="G47" s="757"/>
    </row>
    <row r="48" spans="1:7" s="758" customFormat="1" ht="30" customHeight="1">
      <c r="A48" s="756"/>
      <c r="B48" s="1022" t="s">
        <v>765</v>
      </c>
      <c r="C48" s="1022"/>
      <c r="D48" s="1022"/>
      <c r="E48" s="1022"/>
      <c r="F48" s="1022"/>
      <c r="G48" s="757"/>
    </row>
    <row r="49" spans="1:7" s="758" customFormat="1" ht="30" customHeight="1">
      <c r="A49" s="756"/>
      <c r="B49" s="1022" t="s">
        <v>766</v>
      </c>
      <c r="C49" s="1022"/>
      <c r="D49" s="1022"/>
      <c r="E49" s="1022"/>
      <c r="F49" s="1022"/>
      <c r="G49" s="757"/>
    </row>
    <row r="50" spans="1:7" s="758" customFormat="1" ht="30" customHeight="1">
      <c r="A50" s="756"/>
      <c r="B50" s="1022" t="s">
        <v>767</v>
      </c>
      <c r="C50" s="1022"/>
      <c r="D50" s="1022"/>
      <c r="E50" s="1022"/>
      <c r="F50" s="1022"/>
      <c r="G50" s="757"/>
    </row>
    <row r="51" spans="1:7" s="758" customFormat="1" ht="55.9" customHeight="1">
      <c r="A51" s="756"/>
      <c r="B51" s="1022" t="s">
        <v>768</v>
      </c>
      <c r="C51" s="1022"/>
      <c r="D51" s="1022"/>
      <c r="E51" s="1022"/>
      <c r="F51" s="1022"/>
      <c r="G51" s="757"/>
    </row>
    <row r="52" spans="1:7" s="758" customFormat="1" ht="70.5" customHeight="1">
      <c r="A52" s="756"/>
      <c r="B52" s="1022" t="s">
        <v>769</v>
      </c>
      <c r="C52" s="1022"/>
      <c r="D52" s="1022"/>
      <c r="E52" s="1022"/>
      <c r="F52" s="1022"/>
      <c r="G52" s="757"/>
    </row>
    <row r="53" spans="1:7" s="758" customFormat="1" ht="43.15" customHeight="1">
      <c r="A53" s="756"/>
      <c r="B53" s="1022" t="s">
        <v>770</v>
      </c>
      <c r="C53" s="1022"/>
      <c r="D53" s="1022"/>
      <c r="E53" s="1022"/>
      <c r="F53" s="1022"/>
      <c r="G53" s="757"/>
    </row>
    <row r="54" spans="1:7" s="758" customFormat="1" ht="58.15" customHeight="1">
      <c r="A54" s="756"/>
      <c r="B54" s="1022" t="s">
        <v>771</v>
      </c>
      <c r="C54" s="1022"/>
      <c r="D54" s="1022"/>
      <c r="E54" s="1022"/>
      <c r="F54" s="1022"/>
      <c r="G54" s="757"/>
    </row>
    <row r="55" spans="1:7" s="758" customFormat="1" ht="70.900000000000006" customHeight="1">
      <c r="A55" s="756"/>
      <c r="B55" s="1022" t="s">
        <v>772</v>
      </c>
      <c r="C55" s="1022"/>
      <c r="D55" s="1022"/>
      <c r="E55" s="1022"/>
      <c r="F55" s="1022"/>
      <c r="G55" s="757"/>
    </row>
    <row r="56" spans="1:7" s="758" customFormat="1" ht="69.75" customHeight="1">
      <c r="A56" s="756"/>
      <c r="B56" s="1022" t="s">
        <v>773</v>
      </c>
      <c r="C56" s="1022"/>
      <c r="D56" s="1022"/>
      <c r="E56" s="1022"/>
      <c r="F56" s="1022"/>
      <c r="G56" s="757"/>
    </row>
    <row r="57" spans="1:7" s="758" customFormat="1" ht="58.5" customHeight="1">
      <c r="A57" s="756"/>
      <c r="B57" s="1022" t="s">
        <v>774</v>
      </c>
      <c r="C57" s="1022"/>
      <c r="D57" s="1022"/>
      <c r="E57" s="1022"/>
      <c r="F57" s="1022"/>
      <c r="G57" s="757"/>
    </row>
    <row r="58" spans="1:7" s="758" customFormat="1" ht="86.25" customHeight="1">
      <c r="A58" s="756"/>
      <c r="B58" s="1022" t="s">
        <v>775</v>
      </c>
      <c r="C58" s="1022"/>
      <c r="D58" s="1022"/>
      <c r="E58" s="1022"/>
      <c r="F58" s="1022"/>
      <c r="G58" s="757"/>
    </row>
    <row r="59" spans="1:7" s="758" customFormat="1" ht="57.75" customHeight="1">
      <c r="A59" s="756"/>
      <c r="B59" s="1022" t="s">
        <v>776</v>
      </c>
      <c r="C59" s="1022"/>
      <c r="D59" s="1022"/>
      <c r="E59" s="1022"/>
      <c r="F59" s="1022"/>
      <c r="G59" s="757"/>
    </row>
    <row r="60" spans="1:7" s="758" customFormat="1" ht="16.5" customHeight="1">
      <c r="A60" s="756"/>
      <c r="B60" s="1022" t="s">
        <v>777</v>
      </c>
      <c r="C60" s="1022"/>
      <c r="D60" s="1022"/>
      <c r="E60" s="1022"/>
      <c r="F60" s="1022"/>
      <c r="G60" s="757"/>
    </row>
    <row r="61" spans="1:7" s="758" customFormat="1" ht="16.5" customHeight="1">
      <c r="A61" s="756"/>
      <c r="B61" s="1022" t="s">
        <v>778</v>
      </c>
      <c r="C61" s="1022"/>
      <c r="D61" s="1022"/>
      <c r="E61" s="1022"/>
      <c r="F61" s="1022"/>
      <c r="G61" s="757"/>
    </row>
    <row r="62" spans="1:7" s="758" customFormat="1" ht="16.5" customHeight="1">
      <c r="A62" s="756"/>
      <c r="B62" s="1022" t="s">
        <v>779</v>
      </c>
      <c r="C62" s="1022"/>
      <c r="D62" s="1022"/>
      <c r="E62" s="1022"/>
      <c r="F62" s="1022"/>
      <c r="G62" s="757"/>
    </row>
    <row r="63" spans="1:7" s="758" customFormat="1" ht="16.5" customHeight="1">
      <c r="A63" s="756"/>
      <c r="B63" s="1022" t="s">
        <v>780</v>
      </c>
      <c r="C63" s="1022"/>
      <c r="D63" s="1022"/>
      <c r="E63" s="1022"/>
      <c r="F63" s="1022"/>
      <c r="G63" s="757"/>
    </row>
    <row r="64" spans="1:7" s="758" customFormat="1" ht="16.5" customHeight="1">
      <c r="A64" s="756"/>
      <c r="B64" s="1022" t="s">
        <v>781</v>
      </c>
      <c r="C64" s="1022"/>
      <c r="D64" s="1022"/>
      <c r="E64" s="1022"/>
      <c r="F64" s="1022"/>
      <c r="G64" s="757"/>
    </row>
    <row r="65" spans="1:7" s="758" customFormat="1" ht="16.5" customHeight="1">
      <c r="A65" s="756"/>
      <c r="B65" s="1022" t="s">
        <v>782</v>
      </c>
      <c r="C65" s="1022"/>
      <c r="D65" s="1022"/>
      <c r="E65" s="1022"/>
      <c r="F65" s="1022"/>
      <c r="G65" s="757"/>
    </row>
    <row r="66" spans="1:7" s="758" customFormat="1" ht="16.5" customHeight="1">
      <c r="A66" s="756"/>
      <c r="B66" s="1022" t="s">
        <v>783</v>
      </c>
      <c r="C66" s="1022"/>
      <c r="D66" s="1022"/>
      <c r="E66" s="1022"/>
      <c r="F66" s="1022"/>
      <c r="G66" s="757"/>
    </row>
    <row r="67" spans="1:7" s="758" customFormat="1" ht="16.5" customHeight="1">
      <c r="A67" s="756"/>
      <c r="B67" s="1022" t="s">
        <v>784</v>
      </c>
      <c r="C67" s="1022"/>
      <c r="D67" s="1022"/>
      <c r="E67" s="1022"/>
      <c r="F67" s="1022"/>
      <c r="G67" s="757"/>
    </row>
    <row r="68" spans="1:7" s="758" customFormat="1" ht="16.5" customHeight="1">
      <c r="A68" s="756"/>
      <c r="B68" s="1022" t="s">
        <v>785</v>
      </c>
      <c r="C68" s="1022"/>
      <c r="D68" s="1022"/>
      <c r="E68" s="1022"/>
      <c r="F68" s="1022"/>
      <c r="G68" s="757"/>
    </row>
    <row r="69" spans="1:7" s="758" customFormat="1" ht="16.5" customHeight="1">
      <c r="A69" s="756"/>
      <c r="B69" s="1022" t="s">
        <v>786</v>
      </c>
      <c r="C69" s="1022"/>
      <c r="D69" s="1022"/>
      <c r="E69" s="1022"/>
      <c r="F69" s="1022"/>
      <c r="G69" s="757"/>
    </row>
    <row r="70" spans="1:7" s="758" customFormat="1" ht="16.5" customHeight="1">
      <c r="A70" s="756"/>
      <c r="B70" s="1022" t="s">
        <v>787</v>
      </c>
      <c r="C70" s="1022"/>
      <c r="D70" s="1022"/>
      <c r="E70" s="1022"/>
      <c r="F70" s="1022"/>
      <c r="G70" s="757"/>
    </row>
    <row r="71" spans="1:7" s="758" customFormat="1" ht="16.5" customHeight="1">
      <c r="A71" s="756"/>
      <c r="B71" s="1022" t="s">
        <v>788</v>
      </c>
      <c r="C71" s="1022"/>
      <c r="D71" s="1022"/>
      <c r="E71" s="1022"/>
      <c r="F71" s="1022"/>
      <c r="G71" s="757"/>
    </row>
    <row r="72" spans="1:7" s="761" customFormat="1" ht="16.5" customHeight="1">
      <c r="A72" s="759"/>
      <c r="B72" s="1014" t="s">
        <v>789</v>
      </c>
      <c r="C72" s="1014"/>
      <c r="D72" s="1014"/>
      <c r="E72" s="1014"/>
      <c r="F72" s="1014"/>
      <c r="G72" s="760"/>
    </row>
    <row r="73" spans="1:7" s="761" customFormat="1" ht="100.9" customHeight="1">
      <c r="A73" s="759"/>
      <c r="B73" s="1014" t="s">
        <v>790</v>
      </c>
      <c r="C73" s="1014"/>
      <c r="D73" s="1014"/>
      <c r="E73" s="1014"/>
      <c r="F73" s="1014"/>
      <c r="G73" s="760"/>
    </row>
    <row r="74" spans="1:7" s="761" customFormat="1" ht="45.75" customHeight="1">
      <c r="A74" s="762"/>
      <c r="B74" s="1014" t="s">
        <v>791</v>
      </c>
      <c r="C74" s="1014"/>
      <c r="D74" s="1014"/>
      <c r="E74" s="1014"/>
      <c r="F74" s="1014"/>
      <c r="G74" s="760"/>
    </row>
    <row r="75" spans="1:7" s="761" customFormat="1" ht="18.75" customHeight="1">
      <c r="A75" s="759"/>
      <c r="B75" s="1014" t="s">
        <v>792</v>
      </c>
      <c r="C75" s="1014"/>
      <c r="D75" s="1014"/>
      <c r="E75" s="1014"/>
      <c r="F75" s="1014"/>
      <c r="G75" s="760"/>
    </row>
    <row r="76" spans="1:7" s="761" customFormat="1" ht="33" customHeight="1">
      <c r="A76" s="759"/>
      <c r="B76" s="1014" t="s">
        <v>793</v>
      </c>
      <c r="C76" s="1014"/>
      <c r="D76" s="1014"/>
      <c r="E76" s="1014"/>
      <c r="F76" s="1014"/>
      <c r="G76" s="760"/>
    </row>
    <row r="77" spans="1:7" s="761" customFormat="1" ht="83.45" customHeight="1">
      <c r="A77" s="759"/>
      <c r="B77" s="1014" t="s">
        <v>794</v>
      </c>
      <c r="C77" s="1014"/>
      <c r="D77" s="1014"/>
      <c r="E77" s="1014"/>
      <c r="F77" s="1014"/>
      <c r="G77" s="760"/>
    </row>
    <row r="78" spans="1:7" s="761" customFormat="1" ht="29.25" customHeight="1">
      <c r="A78" s="762"/>
      <c r="B78" s="1014" t="s">
        <v>795</v>
      </c>
      <c r="C78" s="1014"/>
      <c r="D78" s="1014"/>
      <c r="E78" s="1014"/>
      <c r="F78" s="1014"/>
      <c r="G78" s="760"/>
    </row>
    <row r="79" spans="1:7" s="761" customFormat="1" ht="31.5" customHeight="1">
      <c r="A79" s="759"/>
      <c r="B79" s="1014" t="s">
        <v>796</v>
      </c>
      <c r="C79" s="1014"/>
      <c r="D79" s="1014"/>
      <c r="E79" s="1014"/>
      <c r="F79" s="1014"/>
      <c r="G79" s="760"/>
    </row>
    <row r="80" spans="1:7" s="761" customFormat="1" ht="12.75" customHeight="1">
      <c r="A80" s="759"/>
      <c r="B80" s="1014" t="s">
        <v>797</v>
      </c>
      <c r="C80" s="1014"/>
      <c r="D80" s="1014"/>
      <c r="E80" s="1014"/>
      <c r="F80" s="1014"/>
      <c r="G80" s="760"/>
    </row>
    <row r="81" spans="1:7" s="761" customFormat="1" ht="156" customHeight="1">
      <c r="A81" s="759"/>
      <c r="B81" s="1014" t="s">
        <v>798</v>
      </c>
      <c r="C81" s="1014"/>
      <c r="D81" s="1014"/>
      <c r="E81" s="1014"/>
      <c r="F81" s="1014"/>
      <c r="G81" s="760"/>
    </row>
    <row r="82" spans="1:7" s="761" customFormat="1">
      <c r="A82" s="759"/>
      <c r="B82" s="763"/>
      <c r="C82" s="764"/>
      <c r="D82" s="764"/>
      <c r="E82" s="764"/>
      <c r="F82" s="765"/>
      <c r="G82" s="765"/>
    </row>
    <row r="83" spans="1:7" s="761" customFormat="1" ht="101.25" customHeight="1">
      <c r="A83" s="759"/>
      <c r="B83" s="1014" t="s">
        <v>799</v>
      </c>
      <c r="C83" s="1014"/>
      <c r="D83" s="1014"/>
      <c r="E83" s="1014"/>
      <c r="F83" s="1014"/>
      <c r="G83" s="760"/>
    </row>
    <row r="84" spans="1:7" s="761" customFormat="1">
      <c r="A84" s="762"/>
      <c r="B84" s="766"/>
      <c r="C84" s="767"/>
      <c r="D84" s="764"/>
      <c r="E84" s="764"/>
      <c r="F84" s="765"/>
      <c r="G84" s="765"/>
    </row>
    <row r="85" spans="1:7" s="761" customFormat="1">
      <c r="A85" s="759"/>
      <c r="B85" s="768" t="s">
        <v>139</v>
      </c>
      <c r="C85" s="764"/>
      <c r="D85" s="764"/>
      <c r="E85" s="764"/>
      <c r="F85" s="765"/>
      <c r="G85" s="765"/>
    </row>
    <row r="86" spans="1:7" s="761" customFormat="1">
      <c r="A86" s="759"/>
      <c r="B86" s="769"/>
      <c r="C86" s="770"/>
      <c r="D86" s="764"/>
      <c r="E86" s="764"/>
      <c r="F86" s="765"/>
      <c r="G86" s="765"/>
    </row>
    <row r="87" spans="1:7" s="761" customFormat="1" ht="59.25" customHeight="1">
      <c r="A87" s="759"/>
      <c r="B87" s="1014" t="s">
        <v>800</v>
      </c>
      <c r="C87" s="1014"/>
      <c r="D87" s="1014"/>
      <c r="E87" s="1014"/>
      <c r="F87" s="1014"/>
      <c r="G87" s="760"/>
    </row>
    <row r="88" spans="1:7" s="761" customFormat="1" ht="45.75" customHeight="1">
      <c r="A88" s="762"/>
      <c r="B88" s="1014" t="s">
        <v>801</v>
      </c>
      <c r="C88" s="1014"/>
      <c r="D88" s="1014"/>
      <c r="E88" s="1014"/>
      <c r="F88" s="1014"/>
      <c r="G88" s="760"/>
    </row>
    <row r="89" spans="1:7" s="761" customFormat="1" ht="70.150000000000006" customHeight="1">
      <c r="A89" s="759"/>
      <c r="B89" s="1014" t="s">
        <v>802</v>
      </c>
      <c r="C89" s="1014"/>
      <c r="D89" s="1014"/>
      <c r="E89" s="1014"/>
      <c r="F89" s="1014"/>
      <c r="G89" s="760"/>
    </row>
    <row r="90" spans="1:7" s="761" customFormat="1" ht="154.15" customHeight="1">
      <c r="A90" s="759"/>
      <c r="B90" s="1014" t="s">
        <v>803</v>
      </c>
      <c r="C90" s="1014"/>
      <c r="D90" s="1014"/>
      <c r="E90" s="1014"/>
      <c r="F90" s="1014"/>
      <c r="G90" s="760"/>
    </row>
    <row r="91" spans="1:7" s="761" customFormat="1" ht="48.75" customHeight="1">
      <c r="A91" s="759"/>
      <c r="B91" s="1014" t="s">
        <v>804</v>
      </c>
      <c r="C91" s="1014"/>
      <c r="D91" s="1014"/>
      <c r="E91" s="1014"/>
      <c r="F91" s="1014"/>
      <c r="G91" s="760"/>
    </row>
    <row r="92" spans="1:7" s="761" customFormat="1">
      <c r="A92" s="759"/>
      <c r="B92" s="771" t="s">
        <v>805</v>
      </c>
      <c r="C92" s="764"/>
      <c r="D92" s="764"/>
      <c r="E92" s="764"/>
      <c r="F92" s="765"/>
      <c r="G92" s="765"/>
    </row>
    <row r="93" spans="1:7" s="761" customFormat="1">
      <c r="A93" s="759"/>
      <c r="B93" s="771" t="s">
        <v>806</v>
      </c>
      <c r="C93" s="764"/>
      <c r="D93" s="764"/>
      <c r="E93" s="764"/>
      <c r="F93" s="765"/>
      <c r="G93" s="765"/>
    </row>
    <row r="94" spans="1:7" s="761" customFormat="1">
      <c r="A94" s="759"/>
      <c r="B94" s="771" t="s">
        <v>807</v>
      </c>
      <c r="C94" s="764"/>
      <c r="D94" s="764"/>
      <c r="E94" s="764"/>
      <c r="F94" s="765"/>
      <c r="G94" s="765"/>
    </row>
    <row r="95" spans="1:7" s="761" customFormat="1">
      <c r="A95" s="759"/>
      <c r="B95" s="771" t="s">
        <v>808</v>
      </c>
      <c r="C95" s="764"/>
      <c r="D95" s="764"/>
      <c r="E95" s="764"/>
      <c r="F95" s="765"/>
      <c r="G95" s="765"/>
    </row>
    <row r="96" spans="1:7" s="761" customFormat="1">
      <c r="A96" s="759"/>
      <c r="B96" s="771" t="s">
        <v>809</v>
      </c>
      <c r="C96" s="764"/>
      <c r="D96" s="764"/>
      <c r="E96" s="764"/>
      <c r="F96" s="765"/>
      <c r="G96" s="765"/>
    </row>
    <row r="97" spans="1:7" s="761" customFormat="1">
      <c r="A97" s="762"/>
      <c r="B97" s="771"/>
      <c r="C97" s="764"/>
      <c r="D97" s="764"/>
      <c r="E97" s="764"/>
      <c r="F97" s="765"/>
      <c r="G97" s="765"/>
    </row>
    <row r="98" spans="1:7" s="761" customFormat="1" ht="42.75" customHeight="1">
      <c r="A98" s="759"/>
      <c r="B98" s="1014" t="s">
        <v>810</v>
      </c>
      <c r="C98" s="1014"/>
      <c r="D98" s="1014"/>
      <c r="E98" s="1014"/>
      <c r="F98" s="1014"/>
      <c r="G98" s="760"/>
    </row>
    <row r="99" spans="1:7" s="761" customFormat="1" ht="29.25" customHeight="1">
      <c r="A99" s="759"/>
      <c r="B99" s="1014" t="s">
        <v>811</v>
      </c>
      <c r="C99" s="1014"/>
      <c r="D99" s="1014"/>
      <c r="E99" s="1014"/>
      <c r="F99" s="1014"/>
      <c r="G99" s="760"/>
    </row>
    <row r="100" spans="1:7" s="747" customFormat="1">
      <c r="A100" s="753"/>
      <c r="B100" s="1021" t="s">
        <v>812</v>
      </c>
      <c r="C100" s="1021"/>
      <c r="D100" s="1021"/>
      <c r="E100" s="1021"/>
      <c r="F100" s="1021"/>
      <c r="G100" s="772"/>
    </row>
    <row r="101" spans="1:7" s="747" customFormat="1">
      <c r="A101" s="753"/>
      <c r="B101" s="1021" t="s">
        <v>813</v>
      </c>
      <c r="C101" s="1021"/>
      <c r="D101" s="1021"/>
      <c r="E101" s="1021"/>
      <c r="F101" s="1021"/>
      <c r="G101" s="772"/>
    </row>
    <row r="102" spans="1:7" s="747" customFormat="1">
      <c r="A102" s="753"/>
      <c r="B102" s="1021" t="s">
        <v>814</v>
      </c>
      <c r="C102" s="1021"/>
      <c r="D102" s="1021"/>
      <c r="E102" s="1021"/>
      <c r="F102" s="1021"/>
      <c r="G102" s="772"/>
    </row>
    <row r="103" spans="1:7" s="747" customFormat="1">
      <c r="A103" s="753"/>
      <c r="B103" s="1021" t="s">
        <v>815</v>
      </c>
      <c r="C103" s="1021"/>
      <c r="D103" s="1021"/>
      <c r="E103" s="1021"/>
      <c r="F103" s="1021"/>
      <c r="G103" s="772"/>
    </row>
    <row r="104" spans="1:7" s="747" customFormat="1">
      <c r="A104" s="753"/>
      <c r="B104" s="1021" t="s">
        <v>816</v>
      </c>
      <c r="C104" s="1021"/>
      <c r="D104" s="1021"/>
      <c r="E104" s="1021"/>
      <c r="F104" s="1021"/>
      <c r="G104" s="772"/>
    </row>
    <row r="105" spans="1:7" s="747" customFormat="1">
      <c r="A105" s="753"/>
      <c r="B105" s="1021" t="s">
        <v>817</v>
      </c>
      <c r="C105" s="1021"/>
      <c r="D105" s="1021"/>
      <c r="E105" s="1021"/>
      <c r="F105" s="1021"/>
      <c r="G105" s="772"/>
    </row>
    <row r="106" spans="1:7" s="747" customFormat="1">
      <c r="A106" s="753"/>
      <c r="B106" s="1021" t="s">
        <v>818</v>
      </c>
      <c r="C106" s="1021"/>
      <c r="D106" s="1021"/>
      <c r="E106" s="1021"/>
      <c r="F106" s="1021"/>
      <c r="G106" s="772"/>
    </row>
    <row r="107" spans="1:7" s="747" customFormat="1" ht="60" customHeight="1">
      <c r="A107" s="753"/>
      <c r="B107" s="1021" t="s">
        <v>819</v>
      </c>
      <c r="C107" s="1021"/>
      <c r="D107" s="1021"/>
      <c r="E107" s="1021"/>
      <c r="F107" s="1021"/>
      <c r="G107" s="772"/>
    </row>
    <row r="108" spans="1:7" s="747" customFormat="1">
      <c r="A108" s="753"/>
      <c r="B108" s="773"/>
      <c r="C108" s="745"/>
      <c r="D108" s="745"/>
      <c r="E108" s="745"/>
      <c r="F108" s="774"/>
      <c r="G108" s="774"/>
    </row>
    <row r="109" spans="1:7" s="747" customFormat="1">
      <c r="A109" s="753"/>
      <c r="B109" s="773" t="s">
        <v>820</v>
      </c>
      <c r="C109" s="745"/>
      <c r="D109" s="745"/>
      <c r="E109" s="745"/>
      <c r="F109" s="774"/>
      <c r="G109" s="774"/>
    </row>
    <row r="110" spans="1:7" s="747" customFormat="1" ht="30" customHeight="1">
      <c r="A110" s="753"/>
      <c r="B110" s="1021" t="s">
        <v>821</v>
      </c>
      <c r="C110" s="1021"/>
      <c r="D110" s="1021"/>
      <c r="E110" s="1021"/>
      <c r="F110" s="1021"/>
      <c r="G110" s="772"/>
    </row>
    <row r="111" spans="1:7" s="747" customFormat="1" ht="30" customHeight="1">
      <c r="A111" s="753"/>
      <c r="B111" s="1021" t="s">
        <v>822</v>
      </c>
      <c r="C111" s="1021"/>
      <c r="D111" s="1021"/>
      <c r="E111" s="1021"/>
      <c r="F111" s="1021"/>
      <c r="G111" s="772"/>
    </row>
    <row r="112" spans="1:7" s="747" customFormat="1" ht="21.75" customHeight="1">
      <c r="A112" s="753"/>
      <c r="B112" s="1021" t="s">
        <v>823</v>
      </c>
      <c r="C112" s="1021"/>
      <c r="D112" s="1021"/>
      <c r="E112" s="1021"/>
      <c r="F112" s="1021"/>
      <c r="G112" s="772"/>
    </row>
    <row r="113" spans="1:7" s="747" customFormat="1" ht="45.75" customHeight="1">
      <c r="A113" s="753"/>
      <c r="B113" s="1021" t="s">
        <v>824</v>
      </c>
      <c r="C113" s="1021"/>
      <c r="D113" s="1021"/>
      <c r="E113" s="1021"/>
      <c r="F113" s="1021"/>
      <c r="G113" s="772"/>
    </row>
    <row r="114" spans="1:7" s="747" customFormat="1" ht="18" customHeight="1">
      <c r="A114" s="748"/>
      <c r="B114" s="1021" t="s">
        <v>825</v>
      </c>
      <c r="C114" s="1021"/>
      <c r="D114" s="1021"/>
      <c r="E114" s="1021"/>
      <c r="F114" s="1021"/>
      <c r="G114" s="772"/>
    </row>
    <row r="115" spans="1:7" s="747" customFormat="1">
      <c r="A115" s="753"/>
      <c r="B115" s="754"/>
      <c r="C115" s="755"/>
      <c r="D115" s="745"/>
      <c r="E115" s="745"/>
      <c r="F115" s="774"/>
      <c r="G115" s="774"/>
    </row>
    <row r="116" spans="1:7" s="747" customFormat="1">
      <c r="A116" s="753"/>
      <c r="B116" s="775" t="s">
        <v>826</v>
      </c>
      <c r="C116" s="745"/>
      <c r="D116" s="745"/>
      <c r="E116" s="745"/>
      <c r="F116" s="774"/>
      <c r="G116" s="774"/>
    </row>
    <row r="117" spans="1:7" s="747" customFormat="1">
      <c r="A117" s="753"/>
      <c r="B117" s="754"/>
      <c r="C117" s="755"/>
      <c r="D117" s="745"/>
      <c r="E117" s="745"/>
      <c r="F117" s="774"/>
      <c r="G117" s="774"/>
    </row>
    <row r="118" spans="1:7" s="747" customFormat="1" ht="143.25" customHeight="1">
      <c r="A118" s="753"/>
      <c r="B118" s="1021" t="s">
        <v>827</v>
      </c>
      <c r="C118" s="1021"/>
      <c r="D118" s="1021"/>
      <c r="E118" s="1021"/>
      <c r="F118" s="1021"/>
      <c r="G118" s="772"/>
    </row>
    <row r="119" spans="1:7" s="747" customFormat="1" ht="47.25" customHeight="1">
      <c r="A119" s="753"/>
      <c r="B119" s="1021" t="s">
        <v>828</v>
      </c>
      <c r="C119" s="1021"/>
      <c r="D119" s="1021"/>
      <c r="E119" s="1021"/>
      <c r="F119" s="1021"/>
      <c r="G119" s="772"/>
    </row>
    <row r="120" spans="1:7" s="747" customFormat="1" ht="139.15" customHeight="1">
      <c r="A120" s="753"/>
      <c r="B120" s="1021" t="s">
        <v>829</v>
      </c>
      <c r="C120" s="1021"/>
      <c r="D120" s="1021"/>
      <c r="E120" s="1021"/>
      <c r="F120" s="1021"/>
      <c r="G120" s="772"/>
    </row>
    <row r="121" spans="1:7" s="747" customFormat="1">
      <c r="A121" s="753"/>
      <c r="B121" s="776"/>
      <c r="C121" s="745"/>
      <c r="D121" s="745"/>
      <c r="E121" s="745"/>
      <c r="F121" s="774"/>
      <c r="G121" s="774"/>
    </row>
    <row r="122" spans="1:7" s="747" customFormat="1">
      <c r="A122" s="753"/>
      <c r="B122" s="776" t="s">
        <v>830</v>
      </c>
      <c r="C122" s="745"/>
      <c r="D122" s="745"/>
      <c r="E122" s="745"/>
      <c r="F122" s="774"/>
      <c r="G122" s="774"/>
    </row>
    <row r="123" spans="1:7" s="747" customFormat="1" ht="68.25" customHeight="1">
      <c r="A123" s="753"/>
      <c r="B123" s="1021" t="s">
        <v>831</v>
      </c>
      <c r="C123" s="1021"/>
      <c r="D123" s="1021"/>
      <c r="E123" s="1021"/>
      <c r="F123" s="1021"/>
      <c r="G123" s="772"/>
    </row>
    <row r="124" spans="1:7" s="747" customFormat="1" ht="32.25" customHeight="1">
      <c r="A124" s="748"/>
      <c r="B124" s="1021" t="s">
        <v>832</v>
      </c>
      <c r="C124" s="1021"/>
      <c r="D124" s="1021"/>
      <c r="E124" s="1021"/>
      <c r="F124" s="1021"/>
      <c r="G124" s="772"/>
    </row>
    <row r="125" spans="1:7" s="747" customFormat="1" ht="12.75" customHeight="1">
      <c r="A125" s="753"/>
      <c r="B125" s="777" t="s">
        <v>833</v>
      </c>
      <c r="C125" s="745"/>
      <c r="D125" s="745"/>
      <c r="E125" s="745"/>
      <c r="F125" s="774"/>
      <c r="G125" s="774"/>
    </row>
    <row r="126" spans="1:7" s="747" customFormat="1" ht="12.75" customHeight="1">
      <c r="A126" s="753"/>
      <c r="B126" s="1021" t="s">
        <v>834</v>
      </c>
      <c r="C126" s="1021"/>
      <c r="D126" s="1021"/>
      <c r="E126" s="1021"/>
      <c r="F126" s="1021"/>
      <c r="G126" s="772"/>
    </row>
    <row r="127" spans="1:7" s="747" customFormat="1" ht="12.75" customHeight="1">
      <c r="A127" s="753"/>
      <c r="B127" s="1021" t="s">
        <v>835</v>
      </c>
      <c r="C127" s="1021"/>
      <c r="D127" s="1021"/>
      <c r="E127" s="1021"/>
      <c r="F127" s="1021"/>
      <c r="G127" s="772"/>
    </row>
    <row r="128" spans="1:7" s="747" customFormat="1" ht="12.75" customHeight="1">
      <c r="A128" s="753"/>
      <c r="B128" s="1021" t="s">
        <v>836</v>
      </c>
      <c r="C128" s="1021"/>
      <c r="D128" s="1021"/>
      <c r="E128" s="1021"/>
      <c r="F128" s="1021"/>
      <c r="G128" s="772"/>
    </row>
    <row r="129" spans="1:7" s="747" customFormat="1" ht="30.75" customHeight="1">
      <c r="A129" s="753"/>
      <c r="B129" s="1021" t="s">
        <v>837</v>
      </c>
      <c r="C129" s="1021"/>
      <c r="D129" s="1021"/>
      <c r="E129" s="1021"/>
      <c r="F129" s="1021"/>
      <c r="G129" s="772"/>
    </row>
    <row r="130" spans="1:7" s="747" customFormat="1" ht="12.75" customHeight="1">
      <c r="A130" s="753"/>
      <c r="B130" s="1021" t="s">
        <v>838</v>
      </c>
      <c r="C130" s="1021"/>
      <c r="D130" s="1021"/>
      <c r="E130" s="1021"/>
      <c r="F130" s="1021"/>
      <c r="G130" s="772"/>
    </row>
    <row r="131" spans="1:7" s="747" customFormat="1" ht="12.75" customHeight="1">
      <c r="A131" s="748"/>
      <c r="B131" s="1014" t="s">
        <v>839</v>
      </c>
      <c r="C131" s="1014"/>
      <c r="D131" s="1014"/>
      <c r="E131" s="1014"/>
      <c r="F131" s="1014"/>
      <c r="G131" s="760"/>
    </row>
    <row r="132" spans="1:7" s="747" customFormat="1">
      <c r="A132" s="753"/>
      <c r="B132" s="777"/>
      <c r="C132" s="745"/>
      <c r="D132" s="745"/>
      <c r="E132" s="745"/>
      <c r="F132" s="774"/>
      <c r="G132" s="774"/>
    </row>
    <row r="133" spans="1:7" s="747" customFormat="1">
      <c r="A133" s="753"/>
      <c r="B133" s="777" t="s">
        <v>840</v>
      </c>
      <c r="C133" s="745"/>
      <c r="D133" s="745"/>
      <c r="E133" s="745"/>
      <c r="F133" s="774"/>
      <c r="G133" s="774"/>
    </row>
    <row r="134" spans="1:7" s="747" customFormat="1" ht="45.75" customHeight="1">
      <c r="A134" s="753"/>
      <c r="B134" s="1014" t="s">
        <v>841</v>
      </c>
      <c r="C134" s="1014"/>
      <c r="D134" s="1014"/>
      <c r="E134" s="1014"/>
      <c r="F134" s="1014"/>
      <c r="G134" s="760"/>
    </row>
    <row r="135" spans="1:7" s="747" customFormat="1">
      <c r="A135" s="753"/>
      <c r="B135" s="777"/>
      <c r="C135" s="745"/>
      <c r="D135" s="745"/>
      <c r="E135" s="745"/>
      <c r="F135" s="774"/>
      <c r="G135" s="774"/>
    </row>
    <row r="136" spans="1:7" s="747" customFormat="1">
      <c r="A136" s="753"/>
      <c r="B136" s="777" t="s">
        <v>842</v>
      </c>
      <c r="C136" s="745"/>
      <c r="D136" s="745"/>
      <c r="E136" s="745"/>
      <c r="F136" s="774"/>
      <c r="G136" s="774"/>
    </row>
    <row r="137" spans="1:7" s="747" customFormat="1" ht="45" customHeight="1">
      <c r="A137" s="753"/>
      <c r="B137" s="1014" t="s">
        <v>843</v>
      </c>
      <c r="C137" s="1014"/>
      <c r="D137" s="1014"/>
      <c r="E137" s="1014"/>
      <c r="F137" s="1014"/>
      <c r="G137" s="760"/>
    </row>
    <row r="138" spans="1:7" s="747" customFormat="1" ht="57.6" customHeight="1">
      <c r="A138" s="753"/>
      <c r="B138" s="1014" t="s">
        <v>844</v>
      </c>
      <c r="C138" s="1014"/>
      <c r="D138" s="1014"/>
      <c r="E138" s="1014"/>
      <c r="F138" s="1014"/>
      <c r="G138" s="760"/>
    </row>
    <row r="139" spans="1:7" s="747" customFormat="1">
      <c r="A139" s="753"/>
      <c r="B139" s="777"/>
      <c r="C139" s="745"/>
      <c r="D139" s="745"/>
      <c r="E139" s="745"/>
      <c r="F139" s="774"/>
      <c r="G139" s="774"/>
    </row>
    <row r="140" spans="1:7" s="747" customFormat="1">
      <c r="A140" s="753"/>
      <c r="B140" s="777" t="s">
        <v>845</v>
      </c>
      <c r="C140" s="745"/>
      <c r="D140" s="745"/>
      <c r="E140" s="745"/>
      <c r="F140" s="774"/>
      <c r="G140" s="774"/>
    </row>
    <row r="141" spans="1:7" s="747" customFormat="1" ht="36.75" customHeight="1">
      <c r="A141" s="753"/>
      <c r="B141" s="1014" t="s">
        <v>846</v>
      </c>
      <c r="C141" s="1014"/>
      <c r="D141" s="1014"/>
      <c r="E141" s="1014"/>
      <c r="F141" s="1014"/>
      <c r="G141" s="760"/>
    </row>
    <row r="142" spans="1:7" s="747" customFormat="1" ht="33" customHeight="1">
      <c r="A142" s="753"/>
      <c r="B142" s="1014" t="s">
        <v>847</v>
      </c>
      <c r="C142" s="1014"/>
      <c r="D142" s="1014"/>
      <c r="E142" s="1014"/>
      <c r="F142" s="1014"/>
      <c r="G142" s="760"/>
    </row>
    <row r="143" spans="1:7" s="747" customFormat="1">
      <c r="A143" s="753"/>
      <c r="B143" s="777"/>
      <c r="C143" s="745"/>
      <c r="D143" s="745"/>
      <c r="E143" s="745"/>
      <c r="F143" s="774"/>
      <c r="G143" s="774"/>
    </row>
    <row r="144" spans="1:7" s="747" customFormat="1" ht="12.75" customHeight="1">
      <c r="A144" s="753"/>
      <c r="B144" s="1014" t="s">
        <v>848</v>
      </c>
      <c r="C144" s="1014"/>
      <c r="D144" s="1014"/>
      <c r="E144" s="1014"/>
      <c r="F144" s="1014"/>
      <c r="G144" s="760"/>
    </row>
    <row r="145" spans="1:7" s="747" customFormat="1">
      <c r="A145" s="753"/>
      <c r="B145" s="777"/>
      <c r="C145" s="745"/>
      <c r="D145" s="745"/>
      <c r="E145" s="745"/>
      <c r="F145" s="774"/>
      <c r="G145" s="774"/>
    </row>
    <row r="146" spans="1:7" s="747" customFormat="1">
      <c r="A146" s="753"/>
      <c r="B146" s="776" t="s">
        <v>849</v>
      </c>
      <c r="C146" s="745"/>
      <c r="D146" s="745"/>
      <c r="E146" s="745"/>
      <c r="F146" s="774"/>
      <c r="G146" s="774"/>
    </row>
    <row r="147" spans="1:7" s="747" customFormat="1" ht="49.5" customHeight="1">
      <c r="A147" s="753"/>
      <c r="B147" s="1014" t="s">
        <v>850</v>
      </c>
      <c r="C147" s="1014"/>
      <c r="D147" s="1014"/>
      <c r="E147" s="1014"/>
      <c r="F147" s="1014"/>
      <c r="G147" s="760"/>
    </row>
    <row r="148" spans="1:7" s="747" customFormat="1">
      <c r="A148" s="753"/>
      <c r="B148" s="776"/>
      <c r="C148" s="745"/>
      <c r="D148" s="745"/>
      <c r="E148" s="745"/>
      <c r="F148" s="774"/>
      <c r="G148" s="774"/>
    </row>
    <row r="149" spans="1:7" s="747" customFormat="1">
      <c r="A149" s="753"/>
      <c r="B149" s="776" t="s">
        <v>851</v>
      </c>
      <c r="C149" s="745"/>
      <c r="D149" s="745"/>
      <c r="E149" s="745"/>
      <c r="F149" s="774"/>
      <c r="G149" s="774"/>
    </row>
    <row r="150" spans="1:7" s="747" customFormat="1" ht="46.5" customHeight="1">
      <c r="A150" s="753"/>
      <c r="B150" s="1014" t="s">
        <v>852</v>
      </c>
      <c r="C150" s="1014"/>
      <c r="D150" s="1014"/>
      <c r="E150" s="1014"/>
      <c r="F150" s="1014"/>
      <c r="G150" s="760"/>
    </row>
    <row r="151" spans="1:7" s="747" customFormat="1">
      <c r="A151" s="748"/>
      <c r="B151" s="777"/>
      <c r="C151" s="745"/>
      <c r="D151" s="745"/>
      <c r="E151" s="745"/>
      <c r="F151" s="774"/>
      <c r="G151" s="774"/>
    </row>
    <row r="152" spans="1:7" s="747" customFormat="1">
      <c r="A152" s="753"/>
      <c r="B152" s="776" t="s">
        <v>853</v>
      </c>
      <c r="C152" s="745"/>
      <c r="D152" s="745"/>
      <c r="E152" s="745"/>
      <c r="F152" s="774"/>
      <c r="G152" s="774"/>
    </row>
    <row r="153" spans="1:7" s="747" customFormat="1" ht="98.45" customHeight="1">
      <c r="A153" s="753"/>
      <c r="B153" s="1014" t="s">
        <v>854</v>
      </c>
      <c r="C153" s="1014"/>
      <c r="D153" s="1014"/>
      <c r="E153" s="1014"/>
      <c r="F153" s="1014"/>
      <c r="G153" s="760"/>
    </row>
    <row r="154" spans="1:7" s="747" customFormat="1">
      <c r="A154" s="753"/>
      <c r="B154" s="777"/>
      <c r="C154" s="745"/>
      <c r="D154" s="745"/>
      <c r="E154" s="745"/>
      <c r="F154" s="774"/>
      <c r="G154" s="774"/>
    </row>
    <row r="155" spans="1:7" s="747" customFormat="1" ht="45" customHeight="1">
      <c r="A155" s="753"/>
      <c r="B155" s="1014" t="s">
        <v>855</v>
      </c>
      <c r="C155" s="1014"/>
      <c r="D155" s="1014"/>
      <c r="E155" s="1014"/>
      <c r="F155" s="1014"/>
      <c r="G155" s="760"/>
    </row>
    <row r="156" spans="1:7" s="747" customFormat="1">
      <c r="A156" s="753"/>
      <c r="B156" s="777"/>
      <c r="C156" s="745"/>
      <c r="D156" s="745"/>
      <c r="E156" s="745"/>
      <c r="F156" s="774"/>
      <c r="G156" s="774"/>
    </row>
    <row r="157" spans="1:7" s="747" customFormat="1">
      <c r="A157" s="753"/>
      <c r="B157" s="777" t="s">
        <v>856</v>
      </c>
      <c r="C157" s="745"/>
      <c r="D157" s="745"/>
      <c r="E157" s="745"/>
      <c r="F157" s="774"/>
      <c r="G157" s="774"/>
    </row>
    <row r="158" spans="1:7" s="747" customFormat="1" ht="12.75" customHeight="1">
      <c r="A158" s="753"/>
      <c r="B158" s="1014" t="s">
        <v>857</v>
      </c>
      <c r="C158" s="1014"/>
      <c r="D158" s="1014"/>
      <c r="E158" s="1014"/>
      <c r="F158" s="1014"/>
      <c r="G158" s="760"/>
    </row>
    <row r="159" spans="1:7" s="747" customFormat="1" ht="32.25" customHeight="1">
      <c r="A159" s="753"/>
      <c r="B159" s="1014" t="s">
        <v>858</v>
      </c>
      <c r="C159" s="1014"/>
      <c r="D159" s="1014"/>
      <c r="E159" s="1014"/>
      <c r="F159" s="1014"/>
      <c r="G159" s="760"/>
    </row>
    <row r="160" spans="1:7" s="747" customFormat="1">
      <c r="A160" s="753"/>
      <c r="B160" s="1014" t="s">
        <v>859</v>
      </c>
      <c r="C160" s="1014"/>
      <c r="D160" s="1014"/>
      <c r="E160" s="1014"/>
      <c r="F160" s="1014"/>
      <c r="G160" s="760"/>
    </row>
    <row r="161" spans="1:7" s="747" customFormat="1" ht="12.75" customHeight="1">
      <c r="A161" s="753"/>
      <c r="B161" s="1014" t="s">
        <v>860</v>
      </c>
      <c r="C161" s="1014"/>
      <c r="D161" s="1014"/>
      <c r="E161" s="1014"/>
      <c r="F161" s="1014"/>
      <c r="G161" s="760"/>
    </row>
    <row r="162" spans="1:7" s="747" customFormat="1" ht="16.899999999999999" customHeight="1">
      <c r="A162" s="753"/>
      <c r="B162" s="1014" t="s">
        <v>861</v>
      </c>
      <c r="C162" s="1014"/>
      <c r="D162" s="1014"/>
      <c r="E162" s="1014"/>
      <c r="F162" s="1014"/>
      <c r="G162" s="760"/>
    </row>
    <row r="163" spans="1:7" s="747" customFormat="1" ht="33.75" customHeight="1">
      <c r="A163" s="748"/>
      <c r="B163" s="1014" t="s">
        <v>862</v>
      </c>
      <c r="C163" s="1014"/>
      <c r="D163" s="1014"/>
      <c r="E163" s="1014"/>
      <c r="F163" s="1014"/>
      <c r="G163" s="760"/>
    </row>
    <row r="164" spans="1:7" s="747" customFormat="1">
      <c r="A164" s="753"/>
      <c r="B164" s="776" t="s">
        <v>863</v>
      </c>
      <c r="C164" s="745"/>
      <c r="D164" s="745"/>
      <c r="E164" s="745"/>
      <c r="F164" s="774"/>
      <c r="G164" s="774"/>
    </row>
    <row r="165" spans="1:7" s="747" customFormat="1" ht="71.25" customHeight="1">
      <c r="A165" s="753"/>
      <c r="B165" s="1014" t="s">
        <v>864</v>
      </c>
      <c r="C165" s="1014"/>
      <c r="D165" s="1014"/>
      <c r="E165" s="1014"/>
      <c r="F165" s="1014"/>
      <c r="G165" s="760"/>
    </row>
    <row r="166" spans="1:7" s="747" customFormat="1" ht="12.75" customHeight="1">
      <c r="A166" s="753"/>
      <c r="B166" s="1014" t="s">
        <v>865</v>
      </c>
      <c r="C166" s="1014"/>
      <c r="D166" s="1014"/>
      <c r="E166" s="1014"/>
      <c r="F166" s="1014"/>
      <c r="G166" s="760"/>
    </row>
    <row r="167" spans="1:7" s="747" customFormat="1">
      <c r="A167" s="753"/>
      <c r="B167" s="776" t="s">
        <v>866</v>
      </c>
      <c r="C167" s="745"/>
      <c r="D167" s="745"/>
      <c r="E167" s="745"/>
      <c r="F167" s="774"/>
      <c r="G167" s="774"/>
    </row>
    <row r="168" spans="1:7" s="747" customFormat="1" ht="12.75" customHeight="1">
      <c r="A168" s="748"/>
      <c r="B168" s="1014" t="s">
        <v>867</v>
      </c>
      <c r="C168" s="1014"/>
      <c r="D168" s="1014"/>
      <c r="E168" s="1014"/>
      <c r="F168" s="1014"/>
      <c r="G168" s="760"/>
    </row>
    <row r="169" spans="1:7" s="747" customFormat="1" ht="74.25" customHeight="1">
      <c r="A169" s="753"/>
      <c r="B169" s="1019" t="s">
        <v>868</v>
      </c>
      <c r="C169" s="1019"/>
      <c r="D169" s="1019"/>
      <c r="E169" s="1019"/>
      <c r="F169" s="1019"/>
      <c r="G169" s="778"/>
    </row>
    <row r="170" spans="1:7" s="747" customFormat="1">
      <c r="A170" s="753"/>
      <c r="B170" s="777" t="s">
        <v>869</v>
      </c>
      <c r="C170" s="745"/>
      <c r="D170" s="745"/>
      <c r="E170" s="745"/>
      <c r="F170" s="774"/>
      <c r="G170" s="774"/>
    </row>
    <row r="171" spans="1:7" s="747" customFormat="1" ht="29.25" customHeight="1">
      <c r="A171" s="753"/>
      <c r="B171" s="1014" t="s">
        <v>870</v>
      </c>
      <c r="C171" s="1014"/>
      <c r="D171" s="1014"/>
      <c r="E171" s="1014"/>
      <c r="F171" s="1014"/>
      <c r="G171" s="760"/>
    </row>
    <row r="172" spans="1:7" s="747" customFormat="1" ht="45.75" customHeight="1">
      <c r="A172" s="753"/>
      <c r="B172" s="1014" t="s">
        <v>871</v>
      </c>
      <c r="C172" s="1014"/>
      <c r="D172" s="1014"/>
      <c r="E172" s="1014"/>
      <c r="F172" s="1014"/>
      <c r="G172" s="760"/>
    </row>
    <row r="173" spans="1:7" s="747" customFormat="1" ht="56.25" customHeight="1">
      <c r="A173" s="748"/>
      <c r="B173" s="1014" t="s">
        <v>872</v>
      </c>
      <c r="C173" s="1014"/>
      <c r="D173" s="1014"/>
      <c r="E173" s="1014"/>
      <c r="F173" s="1014"/>
      <c r="G173" s="760"/>
    </row>
    <row r="174" spans="1:7" s="747" customFormat="1" ht="29.25" customHeight="1">
      <c r="A174" s="753"/>
      <c r="B174" s="1014" t="s">
        <v>873</v>
      </c>
      <c r="C174" s="1014"/>
      <c r="D174" s="1014"/>
      <c r="E174" s="1014"/>
      <c r="F174" s="1014"/>
      <c r="G174" s="760"/>
    </row>
    <row r="175" spans="1:7" s="747" customFormat="1" ht="54" customHeight="1">
      <c r="A175" s="753"/>
      <c r="B175" s="1014" t="s">
        <v>874</v>
      </c>
      <c r="C175" s="1014"/>
      <c r="D175" s="1014"/>
      <c r="E175" s="1014"/>
      <c r="F175" s="1014"/>
      <c r="G175" s="760"/>
    </row>
    <row r="176" spans="1:7" s="747" customFormat="1" ht="54" customHeight="1">
      <c r="A176" s="753"/>
      <c r="B176" s="1014" t="s">
        <v>875</v>
      </c>
      <c r="C176" s="1014"/>
      <c r="D176" s="1014"/>
      <c r="E176" s="1014"/>
      <c r="F176" s="1014"/>
      <c r="G176" s="760"/>
    </row>
    <row r="177" spans="1:7" s="747" customFormat="1" ht="29.25" customHeight="1">
      <c r="A177" s="748"/>
      <c r="B177" s="1014" t="s">
        <v>876</v>
      </c>
      <c r="C177" s="1014"/>
      <c r="D177" s="1014"/>
      <c r="E177" s="1014"/>
      <c r="F177" s="1014"/>
      <c r="G177" s="760"/>
    </row>
    <row r="178" spans="1:7" s="747" customFormat="1" ht="22.5" customHeight="1">
      <c r="A178" s="753"/>
      <c r="B178" s="1014" t="s">
        <v>877</v>
      </c>
      <c r="C178" s="1014"/>
      <c r="D178" s="1014"/>
      <c r="E178" s="1014"/>
      <c r="F178" s="1014"/>
      <c r="G178" s="760"/>
    </row>
    <row r="179" spans="1:7" s="747" customFormat="1" ht="45.75" customHeight="1">
      <c r="A179" s="753"/>
      <c r="B179" s="1014" t="s">
        <v>878</v>
      </c>
      <c r="C179" s="1014"/>
      <c r="D179" s="1014"/>
      <c r="E179" s="1014"/>
      <c r="F179" s="1014"/>
      <c r="G179" s="760"/>
    </row>
    <row r="180" spans="1:7" s="747" customFormat="1" ht="43.9" customHeight="1">
      <c r="A180" s="753"/>
      <c r="B180" s="1014" t="s">
        <v>879</v>
      </c>
      <c r="C180" s="1014"/>
      <c r="D180" s="1014"/>
      <c r="E180" s="1014"/>
      <c r="F180" s="1014"/>
      <c r="G180" s="760"/>
    </row>
    <row r="181" spans="1:7" s="747" customFormat="1" ht="29.25" customHeight="1">
      <c r="A181" s="753"/>
      <c r="B181" s="1014" t="s">
        <v>880</v>
      </c>
      <c r="C181" s="1014"/>
      <c r="D181" s="1014"/>
      <c r="E181" s="1014"/>
      <c r="F181" s="1014"/>
      <c r="G181" s="760"/>
    </row>
    <row r="182" spans="1:7" s="747" customFormat="1" ht="21.75" customHeight="1">
      <c r="A182" s="753"/>
      <c r="B182" s="1014" t="s">
        <v>881</v>
      </c>
      <c r="C182" s="1014"/>
      <c r="D182" s="1014"/>
      <c r="E182" s="1014"/>
      <c r="F182" s="1014"/>
      <c r="G182" s="760"/>
    </row>
    <row r="183" spans="1:7" s="747" customFormat="1">
      <c r="A183" s="748"/>
      <c r="B183" s="754"/>
      <c r="C183" s="755"/>
      <c r="D183" s="745"/>
      <c r="E183" s="745"/>
      <c r="F183" s="774"/>
      <c r="G183" s="774"/>
    </row>
    <row r="184" spans="1:7" s="747" customFormat="1">
      <c r="A184" s="753"/>
      <c r="B184" s="775" t="s">
        <v>882</v>
      </c>
      <c r="C184" s="745"/>
      <c r="D184" s="745"/>
      <c r="E184" s="745"/>
      <c r="F184" s="774"/>
      <c r="G184" s="774"/>
    </row>
    <row r="185" spans="1:7" s="747" customFormat="1">
      <c r="A185" s="753"/>
      <c r="B185" s="754"/>
      <c r="C185" s="755"/>
      <c r="D185" s="745"/>
      <c r="E185" s="745"/>
      <c r="F185" s="774"/>
      <c r="G185" s="774"/>
    </row>
    <row r="186" spans="1:7" s="747" customFormat="1" ht="19.5" customHeight="1">
      <c r="A186" s="753"/>
      <c r="B186" s="1014" t="s">
        <v>883</v>
      </c>
      <c r="C186" s="1014"/>
      <c r="D186" s="1014"/>
      <c r="E186" s="1014"/>
      <c r="F186" s="1014"/>
      <c r="G186" s="760"/>
    </row>
    <row r="187" spans="1:7" s="747" customFormat="1" ht="19.5" customHeight="1">
      <c r="A187" s="753"/>
      <c r="B187" s="1014" t="s">
        <v>884</v>
      </c>
      <c r="C187" s="1014"/>
      <c r="D187" s="1014"/>
      <c r="E187" s="1014"/>
      <c r="F187" s="1014"/>
      <c r="G187" s="760"/>
    </row>
    <row r="188" spans="1:7" s="747" customFormat="1" ht="42" customHeight="1">
      <c r="A188" s="748"/>
      <c r="B188" s="1014" t="s">
        <v>885</v>
      </c>
      <c r="C188" s="1014"/>
      <c r="D188" s="1014"/>
      <c r="E188" s="1014"/>
      <c r="F188" s="1014"/>
      <c r="G188" s="760"/>
    </row>
    <row r="189" spans="1:7" s="747" customFormat="1" ht="31.5" customHeight="1">
      <c r="A189" s="753"/>
      <c r="B189" s="1014" t="s">
        <v>886</v>
      </c>
      <c r="C189" s="1014"/>
      <c r="D189" s="1014"/>
      <c r="E189" s="1014"/>
      <c r="F189" s="1014"/>
      <c r="G189" s="760"/>
    </row>
    <row r="190" spans="1:7" s="747" customFormat="1" ht="33" customHeight="1">
      <c r="A190" s="753"/>
      <c r="B190" s="1014" t="s">
        <v>887</v>
      </c>
      <c r="C190" s="1014"/>
      <c r="D190" s="1014"/>
      <c r="E190" s="1014"/>
      <c r="F190" s="1014"/>
      <c r="G190" s="760"/>
    </row>
    <row r="191" spans="1:7" s="747" customFormat="1" ht="42.75" customHeight="1">
      <c r="A191" s="753"/>
      <c r="B191" s="1014" t="s">
        <v>888</v>
      </c>
      <c r="C191" s="1014"/>
      <c r="D191" s="1014"/>
      <c r="E191" s="1014"/>
      <c r="F191" s="1014"/>
      <c r="G191" s="760"/>
    </row>
    <row r="192" spans="1:7" s="747" customFormat="1" ht="68.25" customHeight="1">
      <c r="A192" s="753"/>
      <c r="B192" s="1014" t="s">
        <v>889</v>
      </c>
      <c r="C192" s="1014"/>
      <c r="D192" s="1014"/>
      <c r="E192" s="1014"/>
      <c r="F192" s="1014"/>
      <c r="G192" s="760"/>
    </row>
    <row r="193" spans="1:7" s="747" customFormat="1" ht="44.25" customHeight="1">
      <c r="A193" s="753"/>
      <c r="B193" s="1014" t="s">
        <v>890</v>
      </c>
      <c r="C193" s="1014"/>
      <c r="D193" s="1014"/>
      <c r="E193" s="1014"/>
      <c r="F193" s="1014"/>
      <c r="G193" s="760"/>
    </row>
    <row r="194" spans="1:7" s="747" customFormat="1" ht="12.75" customHeight="1">
      <c r="A194" s="748"/>
      <c r="B194" s="1014" t="s">
        <v>891</v>
      </c>
      <c r="C194" s="1014"/>
      <c r="D194" s="1014"/>
      <c r="E194" s="1014"/>
      <c r="F194" s="1014"/>
      <c r="G194" s="760"/>
    </row>
    <row r="195" spans="1:7" s="747" customFormat="1" ht="27" customHeight="1">
      <c r="A195" s="753"/>
      <c r="B195" s="1014" t="s">
        <v>892</v>
      </c>
      <c r="C195" s="1014"/>
      <c r="D195" s="1014"/>
      <c r="E195" s="1014"/>
      <c r="F195" s="1014"/>
      <c r="G195" s="760"/>
    </row>
    <row r="196" spans="1:7" s="747" customFormat="1">
      <c r="A196" s="753"/>
      <c r="B196" s="779" t="s">
        <v>893</v>
      </c>
      <c r="C196" s="745"/>
      <c r="D196" s="745"/>
      <c r="E196" s="745"/>
      <c r="F196" s="774"/>
      <c r="G196" s="774"/>
    </row>
    <row r="197" spans="1:7" s="747" customFormat="1">
      <c r="A197" s="753"/>
      <c r="B197" s="779" t="s">
        <v>894</v>
      </c>
      <c r="C197" s="745"/>
      <c r="D197" s="745"/>
      <c r="E197" s="745"/>
      <c r="F197" s="774"/>
      <c r="G197" s="774"/>
    </row>
    <row r="198" spans="1:7" s="747" customFormat="1" ht="12.75" customHeight="1">
      <c r="A198" s="753"/>
      <c r="B198" s="1014" t="s">
        <v>895</v>
      </c>
      <c r="C198" s="1014"/>
      <c r="D198" s="1014"/>
      <c r="E198" s="1014"/>
      <c r="F198" s="1014"/>
      <c r="G198" s="760"/>
    </row>
    <row r="199" spans="1:7" s="747" customFormat="1">
      <c r="A199" s="753"/>
      <c r="B199" s="779"/>
      <c r="C199" s="745"/>
      <c r="D199" s="745"/>
      <c r="E199" s="745"/>
      <c r="F199" s="774"/>
      <c r="G199" s="774"/>
    </row>
    <row r="200" spans="1:7" s="747" customFormat="1">
      <c r="A200" s="753"/>
      <c r="B200" s="779" t="s">
        <v>896</v>
      </c>
      <c r="C200" s="745"/>
      <c r="D200" s="745"/>
      <c r="E200" s="745"/>
      <c r="F200" s="774"/>
      <c r="G200" s="774"/>
    </row>
    <row r="201" spans="1:7" s="747" customFormat="1">
      <c r="A201" s="748"/>
      <c r="B201" s="779" t="s">
        <v>897</v>
      </c>
      <c r="C201" s="745"/>
      <c r="D201" s="745"/>
      <c r="E201" s="745"/>
      <c r="F201" s="774"/>
      <c r="G201" s="774"/>
    </row>
    <row r="202" spans="1:7" s="747" customFormat="1">
      <c r="A202" s="753"/>
      <c r="B202" s="1014" t="s">
        <v>898</v>
      </c>
      <c r="C202" s="1014"/>
      <c r="D202" s="1014"/>
      <c r="E202" s="1014"/>
      <c r="F202" s="1014"/>
      <c r="G202" s="760"/>
    </row>
    <row r="203" spans="1:7" s="747" customFormat="1" ht="33" customHeight="1">
      <c r="A203" s="753"/>
      <c r="B203" s="1014" t="s">
        <v>899</v>
      </c>
      <c r="C203" s="1014"/>
      <c r="D203" s="1014"/>
      <c r="E203" s="1014"/>
      <c r="F203" s="1014"/>
      <c r="G203" s="760"/>
    </row>
    <row r="204" spans="1:7" s="747" customFormat="1" ht="31.5" customHeight="1">
      <c r="A204" s="753"/>
      <c r="B204" s="1014" t="s">
        <v>900</v>
      </c>
      <c r="C204" s="1014"/>
      <c r="D204" s="1014"/>
      <c r="E204" s="1014"/>
      <c r="F204" s="1014"/>
      <c r="G204" s="760"/>
    </row>
    <row r="205" spans="1:7" s="747" customFormat="1" ht="12.75" customHeight="1">
      <c r="A205" s="748"/>
      <c r="B205" s="1014" t="s">
        <v>901</v>
      </c>
      <c r="C205" s="1014"/>
      <c r="D205" s="1014"/>
      <c r="E205" s="1014"/>
      <c r="F205" s="1014"/>
      <c r="G205" s="760"/>
    </row>
    <row r="206" spans="1:7" s="747" customFormat="1">
      <c r="A206" s="753"/>
      <c r="B206" s="779" t="s">
        <v>902</v>
      </c>
      <c r="C206" s="745"/>
      <c r="D206" s="745"/>
      <c r="E206" s="745"/>
      <c r="F206" s="774"/>
      <c r="G206" s="774"/>
    </row>
    <row r="207" spans="1:7" s="747" customFormat="1" ht="12.75" customHeight="1">
      <c r="A207" s="753"/>
      <c r="B207" s="1014" t="s">
        <v>903</v>
      </c>
      <c r="C207" s="1014"/>
      <c r="D207" s="1014"/>
      <c r="E207" s="1014"/>
      <c r="F207" s="1014"/>
      <c r="G207" s="760"/>
    </row>
    <row r="208" spans="1:7" s="747" customFormat="1">
      <c r="A208" s="753"/>
      <c r="B208" s="779" t="s">
        <v>904</v>
      </c>
      <c r="C208" s="745"/>
      <c r="D208" s="745"/>
      <c r="E208" s="745"/>
      <c r="F208" s="774"/>
      <c r="G208" s="774"/>
    </row>
    <row r="209" spans="1:7" s="747" customFormat="1">
      <c r="A209" s="748"/>
      <c r="B209" s="754"/>
      <c r="C209" s="755"/>
      <c r="D209" s="745"/>
      <c r="E209" s="745"/>
      <c r="F209" s="774"/>
      <c r="G209" s="774"/>
    </row>
    <row r="210" spans="1:7" s="747" customFormat="1">
      <c r="A210" s="753"/>
      <c r="B210" s="775" t="s">
        <v>12</v>
      </c>
      <c r="C210" s="745"/>
      <c r="D210" s="745"/>
      <c r="E210" s="745"/>
      <c r="F210" s="774"/>
      <c r="G210" s="774"/>
    </row>
    <row r="211" spans="1:7" s="747" customFormat="1">
      <c r="A211" s="753"/>
      <c r="B211" s="754"/>
      <c r="C211" s="755"/>
      <c r="D211" s="745"/>
      <c r="E211" s="745"/>
      <c r="F211" s="774"/>
      <c r="G211" s="774"/>
    </row>
    <row r="212" spans="1:7" s="747" customFormat="1">
      <c r="A212" s="753"/>
      <c r="B212" s="780" t="s">
        <v>905</v>
      </c>
      <c r="C212" s="745"/>
      <c r="D212" s="745"/>
      <c r="E212" s="745"/>
      <c r="F212" s="774"/>
      <c r="G212" s="774"/>
    </row>
    <row r="213" spans="1:7" s="747" customFormat="1" ht="56.45" customHeight="1">
      <c r="A213" s="753"/>
      <c r="B213" s="1014" t="s">
        <v>906</v>
      </c>
      <c r="C213" s="1014"/>
      <c r="D213" s="1014"/>
      <c r="E213" s="1014"/>
      <c r="F213" s="1014"/>
      <c r="G213" s="760"/>
    </row>
    <row r="214" spans="1:7" s="747" customFormat="1" ht="41.25" customHeight="1">
      <c r="A214" s="748"/>
      <c r="B214" s="1014" t="s">
        <v>907</v>
      </c>
      <c r="C214" s="1014"/>
      <c r="D214" s="1014"/>
      <c r="E214" s="1014"/>
      <c r="F214" s="1014"/>
      <c r="G214" s="760"/>
    </row>
    <row r="215" spans="1:7" s="747" customFormat="1" ht="29.25" customHeight="1">
      <c r="A215" s="753"/>
      <c r="B215" s="1014" t="s">
        <v>908</v>
      </c>
      <c r="C215" s="1014"/>
      <c r="D215" s="1014"/>
      <c r="E215" s="1014"/>
      <c r="F215" s="1014"/>
      <c r="G215" s="760"/>
    </row>
    <row r="216" spans="1:7" s="747" customFormat="1" ht="38.25" customHeight="1">
      <c r="A216" s="753"/>
      <c r="B216" s="1014" t="s">
        <v>909</v>
      </c>
      <c r="C216" s="1014"/>
      <c r="D216" s="1014"/>
      <c r="E216" s="1014"/>
      <c r="F216" s="1014"/>
      <c r="G216" s="760"/>
    </row>
    <row r="217" spans="1:7" s="747" customFormat="1" ht="17.25" customHeight="1">
      <c r="A217" s="753"/>
      <c r="B217" s="1014" t="s">
        <v>910</v>
      </c>
      <c r="C217" s="1014"/>
      <c r="D217" s="1014"/>
      <c r="E217" s="1014"/>
      <c r="F217" s="1014"/>
      <c r="G217" s="760"/>
    </row>
    <row r="218" spans="1:7" s="747" customFormat="1" ht="22.5" customHeight="1">
      <c r="A218" s="753"/>
      <c r="B218" s="1014" t="s">
        <v>911</v>
      </c>
      <c r="C218" s="1014"/>
      <c r="D218" s="1014"/>
      <c r="E218" s="1014"/>
      <c r="F218" s="1014"/>
      <c r="G218" s="760"/>
    </row>
    <row r="219" spans="1:7" s="747" customFormat="1" ht="42.6" customHeight="1">
      <c r="A219" s="748"/>
      <c r="B219" s="1014" t="s">
        <v>912</v>
      </c>
      <c r="C219" s="1014"/>
      <c r="D219" s="1014"/>
      <c r="E219" s="1014"/>
      <c r="F219" s="1014"/>
      <c r="G219" s="760"/>
    </row>
    <row r="220" spans="1:7" s="747" customFormat="1" ht="12.75" customHeight="1">
      <c r="A220" s="753"/>
      <c r="B220" s="1014" t="s">
        <v>913</v>
      </c>
      <c r="C220" s="1014"/>
      <c r="D220" s="1014"/>
      <c r="E220" s="1014"/>
      <c r="F220" s="1014"/>
      <c r="G220" s="760"/>
    </row>
    <row r="221" spans="1:7" s="747" customFormat="1" ht="12.75" customHeight="1">
      <c r="A221" s="753"/>
      <c r="B221" s="1014" t="s">
        <v>914</v>
      </c>
      <c r="C221" s="1014"/>
      <c r="D221" s="1014"/>
      <c r="E221" s="1014"/>
      <c r="F221" s="1014"/>
      <c r="G221" s="760"/>
    </row>
    <row r="222" spans="1:7" s="747" customFormat="1">
      <c r="A222" s="753"/>
      <c r="B222" s="781"/>
      <c r="C222" s="745"/>
      <c r="D222" s="745"/>
      <c r="E222" s="745"/>
      <c r="F222" s="774"/>
      <c r="G222" s="774"/>
    </row>
    <row r="223" spans="1:7" s="747" customFormat="1">
      <c r="A223" s="753"/>
      <c r="B223" s="780" t="s">
        <v>915</v>
      </c>
      <c r="C223" s="745"/>
      <c r="D223" s="745"/>
      <c r="E223" s="745"/>
      <c r="F223" s="774"/>
      <c r="G223" s="774"/>
    </row>
    <row r="224" spans="1:7" s="747" customFormat="1" ht="28.5" customHeight="1">
      <c r="A224" s="748"/>
      <c r="B224" s="1014" t="s">
        <v>916</v>
      </c>
      <c r="C224" s="1014"/>
      <c r="D224" s="1014"/>
      <c r="E224" s="1014"/>
      <c r="F224" s="1014"/>
      <c r="G224" s="760"/>
    </row>
    <row r="225" spans="1:7" s="747" customFormat="1" ht="41.25" customHeight="1">
      <c r="A225" s="753"/>
      <c r="B225" s="1014" t="s">
        <v>917</v>
      </c>
      <c r="C225" s="1014"/>
      <c r="D225" s="1014"/>
      <c r="E225" s="1014"/>
      <c r="F225" s="1014"/>
      <c r="G225" s="760"/>
    </row>
    <row r="226" spans="1:7" s="747" customFormat="1" ht="41.25" customHeight="1">
      <c r="A226" s="753"/>
      <c r="B226" s="1014" t="s">
        <v>918</v>
      </c>
      <c r="C226" s="1014"/>
      <c r="D226" s="1014"/>
      <c r="E226" s="1014"/>
      <c r="F226" s="1014"/>
      <c r="G226" s="760"/>
    </row>
    <row r="227" spans="1:7" s="747" customFormat="1" ht="19.5" customHeight="1">
      <c r="A227" s="753"/>
      <c r="B227" s="1014" t="s">
        <v>919</v>
      </c>
      <c r="C227" s="1014"/>
      <c r="D227" s="1014"/>
      <c r="E227" s="1014"/>
      <c r="F227" s="1014"/>
      <c r="G227" s="760"/>
    </row>
    <row r="228" spans="1:7" s="747" customFormat="1" ht="40.5" customHeight="1">
      <c r="A228" s="753"/>
      <c r="B228" s="1014" t="s">
        <v>920</v>
      </c>
      <c r="C228" s="1014"/>
      <c r="D228" s="1014"/>
      <c r="E228" s="1014"/>
      <c r="F228" s="1014"/>
      <c r="G228" s="760"/>
    </row>
    <row r="229" spans="1:7" s="747" customFormat="1" ht="30.75" customHeight="1">
      <c r="A229" s="748"/>
      <c r="B229" s="1020" t="s">
        <v>921</v>
      </c>
      <c r="C229" s="1020"/>
      <c r="D229" s="1020"/>
      <c r="E229" s="1020"/>
      <c r="F229" s="1020"/>
      <c r="G229" s="782"/>
    </row>
    <row r="230" spans="1:7" s="747" customFormat="1" ht="27" customHeight="1">
      <c r="A230" s="753"/>
      <c r="B230" s="1014" t="s">
        <v>922</v>
      </c>
      <c r="C230" s="1014"/>
      <c r="D230" s="1014"/>
      <c r="E230" s="1014"/>
      <c r="F230" s="1014"/>
      <c r="G230" s="760"/>
    </row>
    <row r="231" spans="1:7" s="747" customFormat="1" ht="30.75" customHeight="1">
      <c r="A231" s="753"/>
      <c r="B231" s="1014" t="s">
        <v>923</v>
      </c>
      <c r="C231" s="1014"/>
      <c r="D231" s="1014"/>
      <c r="E231" s="1014"/>
      <c r="F231" s="1014"/>
      <c r="G231" s="760"/>
    </row>
    <row r="232" spans="1:7" s="747" customFormat="1" ht="31.5" customHeight="1">
      <c r="A232" s="753"/>
      <c r="B232" s="1014" t="s">
        <v>924</v>
      </c>
      <c r="C232" s="1014"/>
      <c r="D232" s="1014"/>
      <c r="E232" s="1014"/>
      <c r="F232" s="1014"/>
      <c r="G232" s="760"/>
    </row>
    <row r="233" spans="1:7" s="747" customFormat="1" ht="41.25" customHeight="1">
      <c r="A233" s="753"/>
      <c r="B233" s="1014" t="s">
        <v>925</v>
      </c>
      <c r="C233" s="1014"/>
      <c r="D233" s="1014"/>
      <c r="E233" s="1014"/>
      <c r="F233" s="1014"/>
      <c r="G233" s="760"/>
    </row>
    <row r="234" spans="1:7" s="747" customFormat="1" ht="32.25" customHeight="1">
      <c r="A234" s="748"/>
      <c r="B234" s="1014" t="s">
        <v>926</v>
      </c>
      <c r="C234" s="1014"/>
      <c r="D234" s="1014"/>
      <c r="E234" s="1014"/>
      <c r="F234" s="1014"/>
      <c r="G234" s="760"/>
    </row>
    <row r="235" spans="1:7" s="747" customFormat="1" ht="30" customHeight="1">
      <c r="A235" s="753"/>
      <c r="B235" s="1014" t="s">
        <v>927</v>
      </c>
      <c r="C235" s="1014"/>
      <c r="D235" s="1014"/>
      <c r="E235" s="1014"/>
      <c r="F235" s="1014"/>
      <c r="G235" s="760"/>
    </row>
    <row r="236" spans="1:7" s="747" customFormat="1" ht="57" customHeight="1">
      <c r="A236" s="753"/>
      <c r="B236" s="1014" t="s">
        <v>928</v>
      </c>
      <c r="C236" s="1014"/>
      <c r="D236" s="1014"/>
      <c r="E236" s="1014"/>
      <c r="F236" s="1014"/>
      <c r="G236" s="760"/>
    </row>
    <row r="237" spans="1:7" s="747" customFormat="1">
      <c r="A237" s="753"/>
      <c r="B237" s="781" t="s">
        <v>929</v>
      </c>
      <c r="C237" s="745"/>
      <c r="D237" s="745"/>
      <c r="E237" s="745"/>
      <c r="F237" s="774"/>
      <c r="G237" s="774"/>
    </row>
    <row r="238" spans="1:7" s="747" customFormat="1">
      <c r="A238" s="748"/>
      <c r="B238" s="781" t="s">
        <v>930</v>
      </c>
      <c r="C238" s="745"/>
      <c r="D238" s="745"/>
      <c r="E238" s="745"/>
      <c r="F238" s="774"/>
      <c r="G238" s="774"/>
    </row>
    <row r="239" spans="1:7" s="747" customFormat="1">
      <c r="A239" s="753"/>
      <c r="B239" s="781" t="s">
        <v>931</v>
      </c>
      <c r="C239" s="745"/>
      <c r="D239" s="745"/>
      <c r="E239" s="745"/>
      <c r="F239" s="774"/>
      <c r="G239" s="774"/>
    </row>
    <row r="240" spans="1:7" s="747" customFormat="1">
      <c r="A240" s="753"/>
      <c r="B240" s="781" t="s">
        <v>932</v>
      </c>
      <c r="C240" s="745"/>
      <c r="D240" s="745"/>
      <c r="E240" s="745"/>
      <c r="F240" s="774"/>
      <c r="G240" s="774"/>
    </row>
    <row r="241" spans="1:7" s="747" customFormat="1" ht="12.75" customHeight="1">
      <c r="A241" s="753"/>
      <c r="B241" s="1014" t="s">
        <v>933</v>
      </c>
      <c r="C241" s="1014"/>
      <c r="D241" s="1014"/>
      <c r="E241" s="1014"/>
      <c r="F241" s="1014"/>
      <c r="G241" s="760"/>
    </row>
    <row r="242" spans="1:7" s="747" customFormat="1" ht="12.75" customHeight="1">
      <c r="A242" s="753"/>
      <c r="B242" s="1014" t="s">
        <v>934</v>
      </c>
      <c r="C242" s="1014"/>
      <c r="D242" s="1014"/>
      <c r="E242" s="1014"/>
      <c r="F242" s="1014"/>
      <c r="G242" s="760"/>
    </row>
    <row r="243" spans="1:7" s="747" customFormat="1">
      <c r="A243" s="748"/>
      <c r="B243" s="781" t="s">
        <v>935</v>
      </c>
      <c r="C243" s="745"/>
      <c r="D243" s="745"/>
      <c r="E243" s="745"/>
      <c r="F243" s="774"/>
      <c r="G243" s="774"/>
    </row>
    <row r="244" spans="1:7" s="747" customFormat="1">
      <c r="A244" s="753"/>
      <c r="B244" s="781" t="s">
        <v>936</v>
      </c>
      <c r="C244" s="745"/>
      <c r="D244" s="745"/>
      <c r="E244" s="745"/>
      <c r="F244" s="774"/>
      <c r="G244" s="774"/>
    </row>
    <row r="245" spans="1:7" s="747" customFormat="1" ht="12.75" customHeight="1">
      <c r="A245" s="753"/>
      <c r="B245" s="1014" t="s">
        <v>937</v>
      </c>
      <c r="C245" s="1014"/>
      <c r="D245" s="1014"/>
      <c r="E245" s="1014"/>
      <c r="F245" s="1014"/>
      <c r="G245" s="760"/>
    </row>
    <row r="246" spans="1:7" s="747" customFormat="1" ht="12.75" customHeight="1">
      <c r="A246" s="753"/>
      <c r="B246" s="1014" t="s">
        <v>938</v>
      </c>
      <c r="C246" s="1014"/>
      <c r="D246" s="1014"/>
      <c r="E246" s="1014"/>
      <c r="F246" s="1014"/>
      <c r="G246" s="760"/>
    </row>
    <row r="247" spans="1:7" s="747" customFormat="1">
      <c r="A247" s="753"/>
      <c r="B247" s="781" t="s">
        <v>939</v>
      </c>
      <c r="C247" s="745"/>
      <c r="D247" s="745"/>
      <c r="E247" s="745"/>
      <c r="F247" s="774"/>
      <c r="G247" s="774"/>
    </row>
    <row r="248" spans="1:7" s="747" customFormat="1">
      <c r="A248" s="748"/>
      <c r="B248" s="1014" t="s">
        <v>940</v>
      </c>
      <c r="C248" s="1014"/>
      <c r="D248" s="1014"/>
      <c r="E248" s="1014"/>
      <c r="F248" s="1014"/>
      <c r="G248" s="760"/>
    </row>
    <row r="249" spans="1:7" s="747" customFormat="1">
      <c r="A249" s="748"/>
      <c r="B249" s="781" t="s">
        <v>941</v>
      </c>
      <c r="C249" s="745"/>
      <c r="D249" s="745"/>
      <c r="E249" s="745"/>
      <c r="F249" s="774"/>
      <c r="G249" s="774"/>
    </row>
    <row r="250" spans="1:7" s="747" customFormat="1">
      <c r="A250" s="753"/>
      <c r="B250" s="783"/>
      <c r="C250" s="755"/>
      <c r="D250" s="745"/>
      <c r="E250" s="745"/>
      <c r="F250" s="774"/>
      <c r="G250" s="774"/>
    </row>
    <row r="251" spans="1:7" s="747" customFormat="1">
      <c r="A251" s="753"/>
      <c r="B251" s="775" t="s">
        <v>942</v>
      </c>
      <c r="C251" s="745"/>
      <c r="D251" s="745"/>
      <c r="E251" s="745"/>
      <c r="F251" s="774"/>
      <c r="G251" s="774"/>
    </row>
    <row r="252" spans="1:7" s="747" customFormat="1">
      <c r="A252" s="753"/>
      <c r="B252" s="754"/>
      <c r="C252" s="755"/>
      <c r="D252" s="745"/>
      <c r="E252" s="745"/>
      <c r="F252" s="774"/>
      <c r="G252" s="774"/>
    </row>
    <row r="253" spans="1:7" s="747" customFormat="1">
      <c r="A253" s="753"/>
      <c r="B253" s="754" t="s">
        <v>943</v>
      </c>
      <c r="C253" s="745"/>
      <c r="D253" s="745"/>
      <c r="E253" s="745"/>
      <c r="F253" s="774"/>
      <c r="G253" s="774"/>
    </row>
    <row r="254" spans="1:7" s="747" customFormat="1">
      <c r="A254" s="748"/>
      <c r="B254" s="754"/>
      <c r="C254" s="755"/>
      <c r="D254" s="745"/>
      <c r="E254" s="745"/>
      <c r="F254" s="774"/>
      <c r="G254" s="774"/>
    </row>
    <row r="255" spans="1:7" s="747" customFormat="1" ht="20.25" customHeight="1">
      <c r="A255" s="753"/>
      <c r="B255" s="1014" t="s">
        <v>944</v>
      </c>
      <c r="C255" s="1014"/>
      <c r="D255" s="1014"/>
      <c r="E255" s="1014"/>
      <c r="F255" s="1014"/>
      <c r="G255" s="760"/>
    </row>
    <row r="256" spans="1:7" s="747" customFormat="1" ht="40.5" customHeight="1">
      <c r="A256" s="753"/>
      <c r="B256" s="1014" t="s">
        <v>945</v>
      </c>
      <c r="C256" s="1014"/>
      <c r="D256" s="1014"/>
      <c r="E256" s="1014"/>
      <c r="F256" s="1014"/>
      <c r="G256" s="760"/>
    </row>
    <row r="257" spans="1:7" s="747" customFormat="1">
      <c r="A257" s="753"/>
      <c r="B257" s="754"/>
      <c r="C257" s="745"/>
      <c r="D257" s="745"/>
      <c r="E257" s="745"/>
      <c r="F257" s="774"/>
      <c r="G257" s="774"/>
    </row>
    <row r="258" spans="1:7" s="747" customFormat="1" ht="33.75" customHeight="1">
      <c r="A258" s="753"/>
      <c r="B258" s="1014" t="s">
        <v>946</v>
      </c>
      <c r="C258" s="1014"/>
      <c r="D258" s="1014"/>
      <c r="E258" s="1014"/>
      <c r="F258" s="1014"/>
      <c r="G258" s="760"/>
    </row>
    <row r="259" spans="1:7" s="747" customFormat="1">
      <c r="A259" s="748"/>
      <c r="B259" s="754"/>
      <c r="C259" s="745"/>
      <c r="D259" s="745"/>
      <c r="E259" s="745"/>
      <c r="F259" s="774"/>
      <c r="G259" s="774"/>
    </row>
    <row r="260" spans="1:7" s="747" customFormat="1" ht="17.25" customHeight="1">
      <c r="A260" s="753"/>
      <c r="B260" s="1014" t="s">
        <v>947</v>
      </c>
      <c r="C260" s="1014"/>
      <c r="D260" s="1014"/>
      <c r="E260" s="1014"/>
      <c r="F260" s="1014"/>
      <c r="G260" s="760"/>
    </row>
    <row r="261" spans="1:7" s="747" customFormat="1">
      <c r="A261" s="753"/>
      <c r="B261" s="754"/>
      <c r="C261" s="745"/>
      <c r="D261" s="745"/>
      <c r="E261" s="745"/>
      <c r="F261" s="774"/>
      <c r="G261" s="774"/>
    </row>
    <row r="262" spans="1:7" s="747" customFormat="1" ht="69.75" customHeight="1">
      <c r="A262" s="753"/>
      <c r="B262" s="1014" t="s">
        <v>948</v>
      </c>
      <c r="C262" s="1014"/>
      <c r="D262" s="1014"/>
      <c r="E262" s="1014"/>
      <c r="F262" s="1014"/>
      <c r="G262" s="760"/>
    </row>
    <row r="263" spans="1:7" s="747" customFormat="1">
      <c r="A263" s="753"/>
      <c r="B263" s="754"/>
      <c r="C263" s="745"/>
      <c r="D263" s="745"/>
      <c r="E263" s="745"/>
      <c r="F263" s="774"/>
      <c r="G263" s="774"/>
    </row>
    <row r="264" spans="1:7" s="747" customFormat="1" ht="57.75" customHeight="1">
      <c r="A264" s="748"/>
      <c r="B264" s="1014" t="s">
        <v>949</v>
      </c>
      <c r="C264" s="1014"/>
      <c r="D264" s="1014"/>
      <c r="E264" s="1014"/>
      <c r="F264" s="1014"/>
      <c r="G264" s="760"/>
    </row>
    <row r="265" spans="1:7" s="747" customFormat="1">
      <c r="A265" s="753"/>
      <c r="B265" s="754"/>
      <c r="C265" s="745"/>
      <c r="D265" s="745"/>
      <c r="E265" s="745"/>
      <c r="F265" s="774"/>
      <c r="G265" s="774"/>
    </row>
    <row r="266" spans="1:7" s="747" customFormat="1" ht="12.75" customHeight="1">
      <c r="A266" s="753"/>
      <c r="B266" s="1014" t="s">
        <v>950</v>
      </c>
      <c r="C266" s="1014"/>
      <c r="D266" s="1014"/>
      <c r="E266" s="1014"/>
      <c r="F266" s="1014"/>
      <c r="G266" s="760"/>
    </row>
    <row r="267" spans="1:7" s="747" customFormat="1">
      <c r="A267" s="753"/>
      <c r="B267" s="754"/>
      <c r="C267" s="745"/>
      <c r="D267" s="745"/>
      <c r="E267" s="745"/>
      <c r="F267" s="774"/>
      <c r="G267" s="774"/>
    </row>
    <row r="268" spans="1:7" s="747" customFormat="1" ht="86.25" customHeight="1">
      <c r="A268" s="748"/>
      <c r="B268" s="1014" t="s">
        <v>951</v>
      </c>
      <c r="C268" s="1014"/>
      <c r="D268" s="1014"/>
      <c r="E268" s="1014"/>
      <c r="F268" s="1014"/>
      <c r="G268" s="760"/>
    </row>
    <row r="269" spans="1:7" s="747" customFormat="1" ht="12.75" customHeight="1">
      <c r="A269" s="753"/>
      <c r="B269" s="1014" t="s">
        <v>952</v>
      </c>
      <c r="C269" s="1014"/>
      <c r="D269" s="1014"/>
      <c r="E269" s="1014"/>
      <c r="F269" s="1014"/>
      <c r="G269" s="760"/>
    </row>
    <row r="270" spans="1:7" s="747" customFormat="1">
      <c r="A270" s="753"/>
      <c r="B270" s="754"/>
      <c r="C270" s="745"/>
      <c r="D270" s="745"/>
      <c r="E270" s="745"/>
      <c r="F270" s="774"/>
      <c r="G270" s="774"/>
    </row>
    <row r="271" spans="1:7" s="747" customFormat="1" ht="33" customHeight="1">
      <c r="A271" s="753"/>
      <c r="B271" s="1014" t="s">
        <v>953</v>
      </c>
      <c r="C271" s="1014"/>
      <c r="D271" s="1014"/>
      <c r="E271" s="1014"/>
      <c r="F271" s="1014"/>
      <c r="G271" s="760"/>
    </row>
    <row r="272" spans="1:7" s="747" customFormat="1">
      <c r="A272" s="753"/>
      <c r="B272" s="754"/>
      <c r="C272" s="745"/>
      <c r="D272" s="745"/>
      <c r="E272" s="745"/>
      <c r="F272" s="774"/>
      <c r="G272" s="774"/>
    </row>
    <row r="273" spans="1:7" s="747" customFormat="1" ht="69.75" customHeight="1">
      <c r="A273" s="748"/>
      <c r="B273" s="1014" t="s">
        <v>954</v>
      </c>
      <c r="C273" s="1014"/>
      <c r="D273" s="1014"/>
      <c r="E273" s="1014"/>
      <c r="F273" s="1014"/>
      <c r="G273" s="760"/>
    </row>
    <row r="274" spans="1:7" s="747" customFormat="1">
      <c r="A274" s="753"/>
      <c r="B274" s="754"/>
      <c r="C274" s="745"/>
      <c r="D274" s="745"/>
      <c r="E274" s="745"/>
      <c r="F274" s="774"/>
      <c r="G274" s="774"/>
    </row>
    <row r="275" spans="1:7" s="747" customFormat="1" ht="111.6" customHeight="1">
      <c r="A275" s="753"/>
      <c r="B275" s="1014" t="s">
        <v>955</v>
      </c>
      <c r="C275" s="1014"/>
      <c r="D275" s="1014"/>
      <c r="E275" s="1014"/>
      <c r="F275" s="1014"/>
      <c r="G275" s="760"/>
    </row>
    <row r="276" spans="1:7" s="747" customFormat="1">
      <c r="A276" s="753"/>
      <c r="B276" s="754"/>
      <c r="C276" s="745"/>
      <c r="D276" s="745"/>
      <c r="E276" s="745"/>
      <c r="F276" s="774"/>
      <c r="G276" s="774"/>
    </row>
    <row r="277" spans="1:7" s="747" customFormat="1" ht="81" customHeight="1">
      <c r="A277" s="753"/>
      <c r="B277" s="1014" t="s">
        <v>956</v>
      </c>
      <c r="C277" s="1014"/>
      <c r="D277" s="1014"/>
      <c r="E277" s="1014"/>
      <c r="F277" s="1014"/>
      <c r="G277" s="760"/>
    </row>
    <row r="278" spans="1:7" s="747" customFormat="1">
      <c r="A278" s="753"/>
      <c r="B278" s="754"/>
      <c r="C278" s="745"/>
      <c r="D278" s="745"/>
      <c r="E278" s="745"/>
      <c r="F278" s="774"/>
      <c r="G278" s="774"/>
    </row>
    <row r="279" spans="1:7" s="747" customFormat="1" ht="42.6" customHeight="1">
      <c r="A279" s="753"/>
      <c r="B279" s="1014" t="s">
        <v>957</v>
      </c>
      <c r="C279" s="1014"/>
      <c r="D279" s="1014"/>
      <c r="E279" s="1014"/>
      <c r="F279" s="1014"/>
      <c r="G279" s="760"/>
    </row>
    <row r="280" spans="1:7" s="747" customFormat="1">
      <c r="A280" s="753"/>
      <c r="B280" s="754"/>
      <c r="C280" s="745"/>
      <c r="D280" s="745"/>
      <c r="E280" s="745"/>
      <c r="F280" s="774"/>
      <c r="G280" s="774"/>
    </row>
    <row r="281" spans="1:7" s="747" customFormat="1" ht="98.45" customHeight="1">
      <c r="A281" s="748"/>
      <c r="B281" s="1014" t="s">
        <v>958</v>
      </c>
      <c r="C281" s="1014"/>
      <c r="D281" s="1014"/>
      <c r="E281" s="1014"/>
      <c r="F281" s="1014"/>
      <c r="G281" s="760"/>
    </row>
    <row r="282" spans="1:7" s="747" customFormat="1" ht="55.5" customHeight="1">
      <c r="A282" s="753"/>
      <c r="B282" s="1014" t="s">
        <v>959</v>
      </c>
      <c r="C282" s="1014"/>
      <c r="D282" s="1014"/>
      <c r="E282" s="1014"/>
      <c r="F282" s="1014"/>
      <c r="G282" s="760"/>
    </row>
    <row r="283" spans="1:7" s="747" customFormat="1">
      <c r="A283" s="753"/>
      <c r="B283" s="754"/>
      <c r="C283" s="745"/>
      <c r="D283" s="745"/>
      <c r="E283" s="745"/>
      <c r="F283" s="774"/>
      <c r="G283" s="774"/>
    </row>
    <row r="284" spans="1:7" s="747" customFormat="1">
      <c r="A284" s="753"/>
      <c r="B284" s="754" t="s">
        <v>960</v>
      </c>
      <c r="C284" s="745"/>
      <c r="D284" s="745"/>
      <c r="E284" s="745"/>
      <c r="F284" s="774"/>
      <c r="G284" s="774"/>
    </row>
    <row r="285" spans="1:7" s="747" customFormat="1">
      <c r="A285" s="748"/>
      <c r="B285" s="754"/>
      <c r="C285" s="745"/>
      <c r="D285" s="745"/>
      <c r="E285" s="745"/>
      <c r="F285" s="774"/>
      <c r="G285" s="774"/>
    </row>
    <row r="286" spans="1:7" s="747" customFormat="1" ht="12.75" customHeight="1">
      <c r="A286" s="753"/>
      <c r="B286" s="1014" t="s">
        <v>961</v>
      </c>
      <c r="C286" s="1014"/>
      <c r="D286" s="1014"/>
      <c r="E286" s="1014"/>
      <c r="F286" s="1014"/>
      <c r="G286" s="760"/>
    </row>
    <row r="287" spans="1:7" s="747" customFormat="1">
      <c r="A287" s="753"/>
      <c r="B287" s="754" t="s">
        <v>962</v>
      </c>
      <c r="C287" s="745"/>
      <c r="D287" s="745"/>
      <c r="E287" s="745"/>
      <c r="F287" s="774"/>
      <c r="G287" s="774"/>
    </row>
    <row r="288" spans="1:7" s="747" customFormat="1" ht="12.75" customHeight="1">
      <c r="A288" s="753"/>
      <c r="B288" s="1017" t="s">
        <v>963</v>
      </c>
      <c r="C288" s="1017"/>
      <c r="D288" s="1017"/>
      <c r="E288" s="1017"/>
      <c r="F288" s="1017"/>
      <c r="G288" s="784"/>
    </row>
    <row r="289" spans="1:7" s="747" customFormat="1">
      <c r="A289" s="753"/>
      <c r="B289" s="1017" t="s">
        <v>964</v>
      </c>
      <c r="C289" s="1017"/>
      <c r="D289" s="1017"/>
      <c r="E289" s="1017"/>
      <c r="F289" s="1017"/>
      <c r="G289" s="784"/>
    </row>
    <row r="290" spans="1:7" s="747" customFormat="1" ht="28.5" customHeight="1">
      <c r="A290" s="753"/>
      <c r="B290" s="1017" t="s">
        <v>965</v>
      </c>
      <c r="C290" s="1017"/>
      <c r="D290" s="1017"/>
      <c r="E290" s="1017"/>
      <c r="F290" s="1017"/>
      <c r="G290" s="784"/>
    </row>
    <row r="291" spans="1:7" s="747" customFormat="1">
      <c r="A291" s="753"/>
      <c r="B291" s="754"/>
      <c r="C291" s="745"/>
      <c r="D291" s="745"/>
      <c r="E291" s="745"/>
      <c r="F291" s="774"/>
      <c r="G291" s="774"/>
    </row>
    <row r="292" spans="1:7" s="747" customFormat="1" ht="31.15" customHeight="1">
      <c r="A292" s="748"/>
      <c r="B292" s="1014" t="s">
        <v>966</v>
      </c>
      <c r="C292" s="1014"/>
      <c r="D292" s="1014"/>
      <c r="E292" s="1014"/>
      <c r="F292" s="1014"/>
      <c r="G292" s="760"/>
    </row>
    <row r="293" spans="1:7" s="747" customFormat="1">
      <c r="A293" s="753"/>
      <c r="B293" s="785" t="s">
        <v>967</v>
      </c>
      <c r="C293" s="745"/>
      <c r="D293" s="745"/>
      <c r="E293" s="745"/>
      <c r="F293" s="774"/>
      <c r="G293" s="774"/>
    </row>
    <row r="294" spans="1:7" s="747" customFormat="1">
      <c r="A294" s="753"/>
      <c r="B294" s="785" t="s">
        <v>968</v>
      </c>
      <c r="C294" s="745"/>
      <c r="D294" s="745"/>
      <c r="E294" s="745"/>
      <c r="F294" s="774"/>
      <c r="G294" s="774"/>
    </row>
    <row r="295" spans="1:7" s="747" customFormat="1" ht="30.75" customHeight="1">
      <c r="A295" s="753"/>
      <c r="B295" s="1014" t="s">
        <v>969</v>
      </c>
      <c r="C295" s="1014"/>
      <c r="D295" s="1014"/>
      <c r="E295" s="1014"/>
      <c r="F295" s="1014"/>
      <c r="G295" s="760"/>
    </row>
    <row r="296" spans="1:7" s="747" customFormat="1">
      <c r="A296" s="753"/>
      <c r="B296" s="1014" t="s">
        <v>970</v>
      </c>
      <c r="C296" s="1014"/>
      <c r="D296" s="1014"/>
      <c r="E296" s="1014"/>
      <c r="F296" s="1014"/>
      <c r="G296" s="760"/>
    </row>
    <row r="297" spans="1:7" s="747" customFormat="1" ht="19.5" customHeight="1">
      <c r="A297" s="753"/>
      <c r="B297" s="1014" t="s">
        <v>971</v>
      </c>
      <c r="C297" s="1014"/>
      <c r="D297" s="1014"/>
      <c r="E297" s="1014"/>
      <c r="F297" s="1014"/>
      <c r="G297" s="760"/>
    </row>
    <row r="298" spans="1:7" s="747" customFormat="1" ht="28.9" customHeight="1">
      <c r="A298" s="753"/>
      <c r="B298" s="1014" t="s">
        <v>972</v>
      </c>
      <c r="C298" s="1014"/>
      <c r="D298" s="1014"/>
      <c r="E298" s="1014"/>
      <c r="F298" s="1014"/>
      <c r="G298" s="760"/>
    </row>
    <row r="299" spans="1:7" s="747" customFormat="1">
      <c r="A299" s="753"/>
      <c r="B299" s="785" t="s">
        <v>973</v>
      </c>
      <c r="C299" s="745"/>
      <c r="D299" s="745"/>
      <c r="E299" s="745"/>
      <c r="F299" s="774"/>
      <c r="G299" s="774"/>
    </row>
    <row r="300" spans="1:7" s="747" customFormat="1">
      <c r="A300" s="748"/>
      <c r="B300" s="785" t="s">
        <v>974</v>
      </c>
      <c r="C300" s="745"/>
      <c r="D300" s="745"/>
      <c r="E300" s="745"/>
      <c r="F300" s="774"/>
      <c r="G300" s="774"/>
    </row>
    <row r="301" spans="1:7" s="747" customFormat="1" ht="32.25" customHeight="1">
      <c r="A301" s="753"/>
      <c r="B301" s="1014" t="s">
        <v>975</v>
      </c>
      <c r="C301" s="1014"/>
      <c r="D301" s="1014"/>
      <c r="E301" s="1014"/>
      <c r="F301" s="1014"/>
      <c r="G301" s="760"/>
    </row>
    <row r="302" spans="1:7" s="747" customFormat="1" ht="69.75" customHeight="1">
      <c r="A302" s="753"/>
      <c r="B302" s="1014" t="s">
        <v>976</v>
      </c>
      <c r="C302" s="1014"/>
      <c r="D302" s="1014"/>
      <c r="E302" s="1014"/>
      <c r="F302" s="1014"/>
      <c r="G302" s="760"/>
    </row>
    <row r="303" spans="1:7" s="747" customFormat="1" ht="54.75" customHeight="1">
      <c r="A303" s="753"/>
      <c r="B303" s="1014" t="s">
        <v>977</v>
      </c>
      <c r="C303" s="1014"/>
      <c r="D303" s="1014"/>
      <c r="E303" s="1014"/>
      <c r="F303" s="1014"/>
      <c r="G303" s="760"/>
    </row>
    <row r="304" spans="1:7" s="747" customFormat="1" ht="68.25" customHeight="1">
      <c r="A304" s="753"/>
      <c r="B304" s="1014" t="s">
        <v>978</v>
      </c>
      <c r="C304" s="1014"/>
      <c r="D304" s="1014"/>
      <c r="E304" s="1014"/>
      <c r="F304" s="1014"/>
      <c r="G304" s="760"/>
    </row>
    <row r="305" spans="1:7" s="747" customFormat="1" ht="40.5" customHeight="1">
      <c r="A305" s="753"/>
      <c r="B305" s="1014" t="s">
        <v>979</v>
      </c>
      <c r="C305" s="1014"/>
      <c r="D305" s="1014"/>
      <c r="E305" s="1014"/>
      <c r="F305" s="1014"/>
      <c r="G305" s="760"/>
    </row>
    <row r="306" spans="1:7" s="747" customFormat="1" ht="45.75" customHeight="1">
      <c r="A306" s="753"/>
      <c r="B306" s="1014" t="s">
        <v>980</v>
      </c>
      <c r="C306" s="1014"/>
      <c r="D306" s="1014"/>
      <c r="E306" s="1014"/>
      <c r="F306" s="1014"/>
      <c r="G306" s="760"/>
    </row>
    <row r="307" spans="1:7" s="747" customFormat="1" ht="72" customHeight="1">
      <c r="A307" s="753"/>
      <c r="B307" s="1014" t="s">
        <v>981</v>
      </c>
      <c r="C307" s="1014"/>
      <c r="D307" s="1014"/>
      <c r="E307" s="1014"/>
      <c r="F307" s="1014"/>
      <c r="G307" s="760"/>
    </row>
    <row r="308" spans="1:7" s="747" customFormat="1" ht="30" customHeight="1">
      <c r="A308" s="753"/>
      <c r="B308" s="1014" t="s">
        <v>982</v>
      </c>
      <c r="C308" s="1014"/>
      <c r="D308" s="1014"/>
      <c r="E308" s="1014"/>
      <c r="F308" s="1014"/>
      <c r="G308" s="760"/>
    </row>
    <row r="309" spans="1:7" s="747" customFormat="1">
      <c r="A309" s="753"/>
      <c r="B309" s="754"/>
      <c r="C309" s="745"/>
      <c r="D309" s="745"/>
      <c r="E309" s="745"/>
      <c r="F309" s="774"/>
      <c r="G309" s="774"/>
    </row>
    <row r="310" spans="1:7" s="747" customFormat="1">
      <c r="A310" s="753"/>
      <c r="B310" s="754" t="s">
        <v>983</v>
      </c>
      <c r="C310" s="745"/>
      <c r="D310" s="745"/>
      <c r="E310" s="745"/>
      <c r="F310" s="774"/>
      <c r="G310" s="774"/>
    </row>
    <row r="311" spans="1:7" s="747" customFormat="1">
      <c r="A311" s="753"/>
      <c r="B311" s="754"/>
      <c r="C311" s="745"/>
      <c r="D311" s="745"/>
      <c r="E311" s="745"/>
      <c r="F311" s="774"/>
      <c r="G311" s="774"/>
    </row>
    <row r="312" spans="1:7" s="747" customFormat="1" ht="96" customHeight="1">
      <c r="A312" s="753"/>
      <c r="B312" s="1014" t="s">
        <v>984</v>
      </c>
      <c r="C312" s="1014"/>
      <c r="D312" s="1014"/>
      <c r="E312" s="1014"/>
      <c r="F312" s="1014"/>
      <c r="G312" s="760"/>
    </row>
    <row r="313" spans="1:7" s="747" customFormat="1" ht="72" customHeight="1">
      <c r="A313" s="753"/>
      <c r="B313" s="1014" t="s">
        <v>985</v>
      </c>
      <c r="C313" s="1014"/>
      <c r="D313" s="1014"/>
      <c r="E313" s="1014"/>
      <c r="F313" s="1014"/>
      <c r="G313" s="760"/>
    </row>
    <row r="314" spans="1:7" s="747" customFormat="1" ht="54" customHeight="1">
      <c r="A314" s="753"/>
      <c r="B314" s="1014" t="s">
        <v>986</v>
      </c>
      <c r="C314" s="1014"/>
      <c r="D314" s="1014"/>
      <c r="E314" s="1014"/>
      <c r="F314" s="1014"/>
      <c r="G314" s="760"/>
    </row>
    <row r="315" spans="1:7" s="747" customFormat="1">
      <c r="A315" s="753"/>
      <c r="B315" s="754"/>
      <c r="C315" s="745"/>
      <c r="D315" s="745"/>
      <c r="E315" s="745"/>
      <c r="F315" s="774"/>
      <c r="G315" s="774"/>
    </row>
    <row r="316" spans="1:7" s="747" customFormat="1">
      <c r="A316" s="753"/>
      <c r="B316" s="754" t="s">
        <v>987</v>
      </c>
      <c r="C316" s="745"/>
      <c r="D316" s="745"/>
      <c r="E316" s="745"/>
      <c r="F316" s="774"/>
      <c r="G316" s="774"/>
    </row>
    <row r="317" spans="1:7" s="747" customFormat="1" ht="12.75" customHeight="1">
      <c r="A317" s="753"/>
      <c r="B317" s="1014" t="s">
        <v>988</v>
      </c>
      <c r="C317" s="1014"/>
      <c r="D317" s="1014"/>
      <c r="E317" s="1014"/>
      <c r="F317" s="1014"/>
      <c r="G317" s="760"/>
    </row>
    <row r="318" spans="1:7" s="747" customFormat="1" ht="14.25" customHeight="1">
      <c r="A318" s="753"/>
      <c r="B318" s="754" t="s">
        <v>989</v>
      </c>
      <c r="C318" s="745"/>
      <c r="D318" s="745"/>
      <c r="E318" s="745"/>
      <c r="F318" s="774"/>
      <c r="G318" s="774"/>
    </row>
    <row r="319" spans="1:7" s="747" customFormat="1" ht="15.75" customHeight="1">
      <c r="A319" s="748"/>
      <c r="B319" s="754" t="s">
        <v>990</v>
      </c>
      <c r="C319" s="745"/>
      <c r="D319" s="745"/>
      <c r="E319" s="745"/>
      <c r="F319" s="774"/>
      <c r="G319" s="774"/>
    </row>
    <row r="320" spans="1:7" s="747" customFormat="1" ht="28.5" customHeight="1">
      <c r="A320" s="753"/>
      <c r="B320" s="1014" t="s">
        <v>991</v>
      </c>
      <c r="C320" s="1014"/>
      <c r="D320" s="1014"/>
      <c r="E320" s="1014"/>
      <c r="F320" s="1014"/>
      <c r="G320" s="760"/>
    </row>
    <row r="321" spans="1:7" s="747" customFormat="1" ht="32.25" customHeight="1">
      <c r="A321" s="753"/>
      <c r="B321" s="1017" t="s">
        <v>992</v>
      </c>
      <c r="C321" s="1017"/>
      <c r="D321" s="1017"/>
      <c r="E321" s="1017"/>
      <c r="F321" s="1017"/>
      <c r="G321" s="784"/>
    </row>
    <row r="322" spans="1:7" s="747" customFormat="1" ht="19.5" customHeight="1">
      <c r="A322" s="753"/>
      <c r="B322" s="1014" t="s">
        <v>993</v>
      </c>
      <c r="C322" s="1014"/>
      <c r="D322" s="1014"/>
      <c r="E322" s="1014"/>
      <c r="F322" s="1014"/>
      <c r="G322" s="760"/>
    </row>
    <row r="323" spans="1:7" s="747" customFormat="1" ht="16.5" customHeight="1">
      <c r="A323" s="753"/>
      <c r="B323" s="754" t="s">
        <v>994</v>
      </c>
      <c r="C323" s="745"/>
      <c r="D323" s="745"/>
      <c r="E323" s="745"/>
      <c r="F323" s="774"/>
      <c r="G323" s="774"/>
    </row>
    <row r="324" spans="1:7" s="747" customFormat="1" ht="17.25" customHeight="1">
      <c r="A324" s="753"/>
      <c r="B324" s="754" t="s">
        <v>995</v>
      </c>
      <c r="C324" s="745"/>
      <c r="D324" s="745"/>
      <c r="E324" s="745"/>
      <c r="F324" s="774"/>
      <c r="G324" s="774"/>
    </row>
    <row r="325" spans="1:7" s="747" customFormat="1" ht="28.5" customHeight="1">
      <c r="A325" s="753"/>
      <c r="B325" s="754" t="s">
        <v>996</v>
      </c>
      <c r="C325" s="745"/>
      <c r="D325" s="745"/>
      <c r="E325" s="745"/>
      <c r="F325" s="774"/>
      <c r="G325" s="774"/>
    </row>
    <row r="326" spans="1:7" s="747" customFormat="1" ht="18" customHeight="1">
      <c r="A326" s="748"/>
      <c r="B326" s="754" t="s">
        <v>997</v>
      </c>
      <c r="C326" s="745"/>
      <c r="D326" s="745"/>
      <c r="E326" s="745"/>
      <c r="F326" s="774"/>
      <c r="G326" s="774"/>
    </row>
    <row r="327" spans="1:7" s="747" customFormat="1" ht="17.25" customHeight="1">
      <c r="A327" s="753"/>
      <c r="B327" s="786" t="s">
        <v>998</v>
      </c>
      <c r="C327" s="745"/>
      <c r="D327" s="745"/>
      <c r="E327" s="745"/>
      <c r="F327" s="774"/>
      <c r="G327" s="774"/>
    </row>
    <row r="328" spans="1:7" s="747" customFormat="1" ht="18" customHeight="1">
      <c r="A328" s="753"/>
      <c r="B328" s="786" t="s">
        <v>999</v>
      </c>
      <c r="C328" s="745"/>
      <c r="D328" s="745"/>
      <c r="E328" s="745"/>
      <c r="F328" s="774"/>
      <c r="G328" s="774"/>
    </row>
    <row r="329" spans="1:7" s="747" customFormat="1" ht="16.149999999999999" customHeight="1">
      <c r="A329" s="753"/>
      <c r="B329" s="1018" t="s">
        <v>1000</v>
      </c>
      <c r="C329" s="1018"/>
      <c r="D329" s="1018"/>
      <c r="E329" s="1018"/>
      <c r="F329" s="1018"/>
      <c r="G329" s="787"/>
    </row>
    <row r="330" spans="1:7" s="747" customFormat="1" ht="12.75" customHeight="1">
      <c r="A330" s="753"/>
      <c r="B330" s="754"/>
      <c r="C330" s="755"/>
      <c r="D330" s="745"/>
      <c r="E330" s="745"/>
      <c r="F330" s="774"/>
      <c r="G330" s="774"/>
    </row>
    <row r="331" spans="1:7" s="747" customFormat="1">
      <c r="A331" s="753"/>
      <c r="B331" s="775" t="s">
        <v>119</v>
      </c>
      <c r="C331" s="745"/>
      <c r="D331" s="745"/>
      <c r="E331" s="745"/>
      <c r="F331" s="774"/>
      <c r="G331" s="774"/>
    </row>
    <row r="332" spans="1:7" s="747" customFormat="1">
      <c r="A332" s="753"/>
      <c r="B332" s="754"/>
      <c r="C332" s="755"/>
      <c r="D332" s="745"/>
      <c r="E332" s="745"/>
      <c r="F332" s="774"/>
      <c r="G332" s="774"/>
    </row>
    <row r="333" spans="1:7" s="747" customFormat="1" ht="38.25" customHeight="1">
      <c r="A333" s="748"/>
      <c r="B333" s="1019" t="s">
        <v>1001</v>
      </c>
      <c r="C333" s="1019"/>
      <c r="D333" s="1019"/>
      <c r="E333" s="1019"/>
      <c r="F333" s="1019"/>
      <c r="G333" s="778"/>
    </row>
    <row r="334" spans="1:7" s="747" customFormat="1" ht="180" customHeight="1">
      <c r="A334" s="753"/>
      <c r="B334" s="1014" t="s">
        <v>1002</v>
      </c>
      <c r="C334" s="1014"/>
      <c r="D334" s="1014"/>
      <c r="E334" s="1014"/>
      <c r="F334" s="1014"/>
      <c r="G334" s="760"/>
    </row>
    <row r="335" spans="1:7" s="747" customFormat="1" ht="101.45" customHeight="1">
      <c r="A335" s="753"/>
      <c r="B335" s="1014" t="s">
        <v>1003</v>
      </c>
      <c r="C335" s="1014"/>
      <c r="D335" s="1014"/>
      <c r="E335" s="1014"/>
      <c r="F335" s="1014"/>
      <c r="G335" s="760"/>
    </row>
    <row r="336" spans="1:7" s="747" customFormat="1" ht="12.75" customHeight="1">
      <c r="A336" s="753"/>
      <c r="B336" s="1014" t="s">
        <v>1004</v>
      </c>
      <c r="C336" s="1014"/>
      <c r="D336" s="1014"/>
      <c r="E336" s="1014"/>
      <c r="F336" s="1014"/>
      <c r="G336" s="760"/>
    </row>
    <row r="337" spans="1:7" s="747" customFormat="1" ht="114.6" customHeight="1">
      <c r="A337" s="753"/>
      <c r="B337" s="1014" t="s">
        <v>1005</v>
      </c>
      <c r="C337" s="1014"/>
      <c r="D337" s="1014"/>
      <c r="E337" s="1014"/>
      <c r="F337" s="1014"/>
      <c r="G337" s="760"/>
    </row>
    <row r="338" spans="1:7" s="747" customFormat="1" ht="12.75" customHeight="1">
      <c r="A338" s="753"/>
      <c r="B338" s="1014" t="s">
        <v>1006</v>
      </c>
      <c r="C338" s="1014"/>
      <c r="D338" s="1014"/>
      <c r="E338" s="1014"/>
      <c r="F338" s="1014"/>
      <c r="G338" s="760"/>
    </row>
    <row r="339" spans="1:7" s="747" customFormat="1" ht="18.75" customHeight="1">
      <c r="A339" s="753"/>
      <c r="B339" s="1014" t="s">
        <v>1007</v>
      </c>
      <c r="C339" s="1014"/>
      <c r="D339" s="1014"/>
      <c r="E339" s="1014"/>
      <c r="F339" s="1014"/>
      <c r="G339" s="760"/>
    </row>
    <row r="340" spans="1:7" s="747" customFormat="1">
      <c r="A340" s="748"/>
      <c r="B340" s="754"/>
      <c r="C340" s="755"/>
      <c r="D340" s="745"/>
      <c r="E340" s="745"/>
      <c r="F340" s="774"/>
      <c r="G340" s="774"/>
    </row>
    <row r="341" spans="1:7" s="747" customFormat="1">
      <c r="A341" s="753"/>
      <c r="B341" s="775" t="s">
        <v>328</v>
      </c>
      <c r="C341" s="788"/>
      <c r="D341" s="745"/>
      <c r="E341" s="745"/>
      <c r="F341" s="774"/>
      <c r="G341" s="774"/>
    </row>
    <row r="342" spans="1:7" s="747" customFormat="1">
      <c r="A342" s="753"/>
      <c r="B342" s="783"/>
      <c r="C342" s="755"/>
      <c r="D342" s="745"/>
      <c r="E342" s="745"/>
      <c r="F342" s="774"/>
      <c r="G342" s="774"/>
    </row>
    <row r="343" spans="1:7" s="747" customFormat="1" ht="45.75" customHeight="1">
      <c r="A343" s="753"/>
      <c r="B343" s="1014" t="s">
        <v>1008</v>
      </c>
      <c r="C343" s="1014"/>
      <c r="D343" s="1014"/>
      <c r="E343" s="1014"/>
      <c r="F343" s="1014"/>
      <c r="G343" s="760"/>
    </row>
    <row r="344" spans="1:7" s="747" customFormat="1">
      <c r="A344" s="753"/>
      <c r="B344" s="789"/>
      <c r="C344" s="745"/>
      <c r="D344" s="745"/>
      <c r="E344" s="745"/>
      <c r="F344" s="774"/>
      <c r="G344" s="774"/>
    </row>
    <row r="345" spans="1:7" s="747" customFormat="1">
      <c r="A345" s="753"/>
      <c r="B345" s="779" t="s">
        <v>1009</v>
      </c>
      <c r="C345" s="745"/>
      <c r="D345" s="745"/>
      <c r="E345" s="745"/>
      <c r="F345" s="774"/>
      <c r="G345" s="774"/>
    </row>
    <row r="346" spans="1:7" s="747" customFormat="1">
      <c r="A346" s="748"/>
      <c r="B346" s="779"/>
      <c r="C346" s="745"/>
      <c r="D346" s="745"/>
      <c r="E346" s="745"/>
      <c r="F346" s="774"/>
      <c r="G346" s="774"/>
    </row>
    <row r="347" spans="1:7" s="747" customFormat="1" ht="70.5" customHeight="1">
      <c r="A347" s="753"/>
      <c r="B347" s="1014" t="s">
        <v>1010</v>
      </c>
      <c r="C347" s="1014"/>
      <c r="D347" s="1014"/>
      <c r="E347" s="1014"/>
      <c r="F347" s="1014"/>
      <c r="G347" s="760"/>
    </row>
    <row r="348" spans="1:7" s="747" customFormat="1" ht="29.25" customHeight="1">
      <c r="A348" s="753"/>
      <c r="B348" s="1014" t="s">
        <v>1011</v>
      </c>
      <c r="C348" s="1014"/>
      <c r="D348" s="1014"/>
      <c r="E348" s="1014"/>
      <c r="F348" s="1014"/>
      <c r="G348" s="760"/>
    </row>
    <row r="349" spans="1:7" s="747" customFormat="1" ht="59.25" customHeight="1">
      <c r="A349" s="753"/>
      <c r="B349" s="1014" t="s">
        <v>1012</v>
      </c>
      <c r="C349" s="1014"/>
      <c r="D349" s="1014"/>
      <c r="E349" s="1014"/>
      <c r="F349" s="1014"/>
      <c r="G349" s="760"/>
    </row>
    <row r="350" spans="1:7" s="747" customFormat="1" ht="12.75" customHeight="1">
      <c r="A350" s="748"/>
      <c r="B350" s="1014" t="s">
        <v>1013</v>
      </c>
      <c r="C350" s="1014"/>
      <c r="D350" s="1014"/>
      <c r="E350" s="1014"/>
      <c r="F350" s="1014"/>
      <c r="G350" s="760"/>
    </row>
    <row r="351" spans="1:7" s="747" customFormat="1">
      <c r="A351" s="753"/>
      <c r="B351" s="779"/>
      <c r="C351" s="745"/>
      <c r="D351" s="745"/>
      <c r="E351" s="745"/>
      <c r="F351" s="774"/>
      <c r="G351" s="774"/>
    </row>
    <row r="352" spans="1:7" s="747" customFormat="1" ht="158.25" customHeight="1">
      <c r="A352" s="753"/>
      <c r="B352" s="1014" t="s">
        <v>1014</v>
      </c>
      <c r="C352" s="1014"/>
      <c r="D352" s="1014"/>
      <c r="E352" s="1014"/>
      <c r="F352" s="1014"/>
      <c r="G352" s="760"/>
    </row>
    <row r="353" spans="1:7" s="747" customFormat="1">
      <c r="A353" s="753"/>
      <c r="B353" s="779"/>
      <c r="C353" s="745"/>
      <c r="D353" s="745"/>
      <c r="E353" s="745"/>
      <c r="F353" s="774"/>
      <c r="G353" s="774"/>
    </row>
    <row r="354" spans="1:7" s="747" customFormat="1" ht="154.15" customHeight="1">
      <c r="A354" s="748"/>
      <c r="B354" s="1014" t="s">
        <v>1015</v>
      </c>
      <c r="C354" s="1014"/>
      <c r="D354" s="1014"/>
      <c r="E354" s="1014"/>
      <c r="F354" s="1014"/>
      <c r="G354" s="760"/>
    </row>
    <row r="355" spans="1:7" s="747" customFormat="1" ht="128.44999999999999" customHeight="1">
      <c r="A355" s="753"/>
      <c r="B355" s="1014" t="s">
        <v>1016</v>
      </c>
      <c r="C355" s="1014"/>
      <c r="D355" s="1014"/>
      <c r="E355" s="1014"/>
      <c r="F355" s="1014"/>
      <c r="G355" s="760"/>
    </row>
    <row r="356" spans="1:7" s="747" customFormat="1" ht="12.75" customHeight="1">
      <c r="A356" s="753"/>
      <c r="B356" s="1014" t="s">
        <v>1017</v>
      </c>
      <c r="C356" s="1014"/>
      <c r="D356" s="1014"/>
      <c r="E356" s="1014"/>
      <c r="F356" s="1014"/>
      <c r="G356" s="760"/>
    </row>
    <row r="357" spans="1:7" s="747" customFormat="1">
      <c r="A357" s="748"/>
      <c r="B357" s="1014" t="s">
        <v>1018</v>
      </c>
      <c r="C357" s="1014"/>
      <c r="D357" s="1014"/>
      <c r="E357" s="1014"/>
      <c r="F357" s="1014"/>
      <c r="G357" s="760"/>
    </row>
    <row r="358" spans="1:7" s="747" customFormat="1" ht="15.6" customHeight="1">
      <c r="A358" s="748"/>
      <c r="B358" s="1014" t="s">
        <v>1019</v>
      </c>
      <c r="C358" s="1014"/>
      <c r="D358" s="1014"/>
      <c r="E358" s="1014"/>
      <c r="F358" s="1014"/>
      <c r="G358" s="760"/>
    </row>
    <row r="359" spans="1:7" s="747" customFormat="1" ht="16.149999999999999" customHeight="1">
      <c r="A359" s="748"/>
      <c r="B359" s="1014" t="s">
        <v>1020</v>
      </c>
      <c r="C359" s="1014"/>
      <c r="D359" s="1014"/>
      <c r="E359" s="1014"/>
      <c r="F359" s="1014"/>
      <c r="G359" s="760"/>
    </row>
    <row r="360" spans="1:7" s="747" customFormat="1" ht="15" customHeight="1">
      <c r="A360" s="748"/>
      <c r="B360" s="1014" t="s">
        <v>1021</v>
      </c>
      <c r="C360" s="1014"/>
      <c r="D360" s="1014"/>
      <c r="E360" s="1014"/>
      <c r="F360" s="1014"/>
      <c r="G360" s="760"/>
    </row>
    <row r="361" spans="1:7" s="747" customFormat="1">
      <c r="A361" s="748"/>
      <c r="B361" s="754"/>
      <c r="C361" s="755"/>
      <c r="D361" s="745"/>
      <c r="E361" s="745"/>
      <c r="F361" s="774"/>
      <c r="G361" s="774"/>
    </row>
    <row r="362" spans="1:7" s="747" customFormat="1">
      <c r="A362" s="748"/>
      <c r="B362" s="775" t="s">
        <v>306</v>
      </c>
      <c r="C362" s="745"/>
      <c r="D362" s="745"/>
      <c r="E362" s="745"/>
      <c r="F362" s="774"/>
      <c r="G362" s="774"/>
    </row>
    <row r="363" spans="1:7" s="747" customFormat="1">
      <c r="A363" s="748"/>
      <c r="B363" s="754"/>
      <c r="C363" s="755"/>
      <c r="D363" s="745"/>
      <c r="E363" s="745"/>
      <c r="F363" s="774"/>
      <c r="G363" s="774"/>
    </row>
    <row r="364" spans="1:7" s="747" customFormat="1" ht="30.75" customHeight="1">
      <c r="A364" s="748"/>
      <c r="B364" s="1014" t="s">
        <v>1022</v>
      </c>
      <c r="C364" s="1014"/>
      <c r="D364" s="1014"/>
      <c r="E364" s="1014"/>
      <c r="F364" s="1014"/>
      <c r="G364" s="760"/>
    </row>
    <row r="365" spans="1:7" s="747" customFormat="1">
      <c r="A365" s="748"/>
      <c r="B365" s="779"/>
      <c r="C365" s="745"/>
      <c r="D365" s="745"/>
      <c r="E365" s="745"/>
      <c r="F365" s="774"/>
      <c r="G365" s="774"/>
    </row>
    <row r="366" spans="1:7" s="747" customFormat="1">
      <c r="A366" s="748"/>
      <c r="B366" s="1014" t="s">
        <v>1023</v>
      </c>
      <c r="C366" s="1014"/>
      <c r="D366" s="1014"/>
      <c r="E366" s="1014"/>
      <c r="F366" s="1014"/>
      <c r="G366" s="760"/>
    </row>
    <row r="367" spans="1:7" s="747" customFormat="1" ht="12.75" customHeight="1">
      <c r="A367" s="748"/>
      <c r="B367" s="1014" t="s">
        <v>1024</v>
      </c>
      <c r="C367" s="1014"/>
      <c r="D367" s="1014"/>
      <c r="E367" s="1014"/>
      <c r="F367" s="1014"/>
      <c r="G367" s="760"/>
    </row>
    <row r="368" spans="1:7" s="747" customFormat="1" ht="12.75" customHeight="1">
      <c r="A368" s="748"/>
      <c r="B368" s="1014" t="s">
        <v>1025</v>
      </c>
      <c r="C368" s="1014"/>
      <c r="D368" s="1014"/>
      <c r="E368" s="1014"/>
      <c r="F368" s="1014"/>
      <c r="G368" s="760"/>
    </row>
    <row r="369" spans="1:7" s="747" customFormat="1" ht="12.75" customHeight="1">
      <c r="A369" s="748"/>
      <c r="B369" s="1014" t="s">
        <v>1026</v>
      </c>
      <c r="C369" s="1014"/>
      <c r="D369" s="1014"/>
      <c r="E369" s="1014"/>
      <c r="F369" s="1014"/>
      <c r="G369" s="760"/>
    </row>
    <row r="370" spans="1:7" s="747" customFormat="1">
      <c r="A370" s="748"/>
      <c r="B370" s="1014" t="s">
        <v>1027</v>
      </c>
      <c r="C370" s="1014"/>
      <c r="D370" s="1014"/>
      <c r="E370" s="1014"/>
      <c r="F370" s="1014"/>
      <c r="G370" s="760"/>
    </row>
    <row r="371" spans="1:7" s="747" customFormat="1" ht="12.75" customHeight="1">
      <c r="A371" s="748"/>
      <c r="B371" s="1014" t="s">
        <v>1028</v>
      </c>
      <c r="C371" s="1014"/>
      <c r="D371" s="1014"/>
      <c r="E371" s="1014"/>
      <c r="F371" s="1014"/>
      <c r="G371" s="760"/>
    </row>
    <row r="372" spans="1:7" s="747" customFormat="1">
      <c r="A372" s="748"/>
      <c r="B372" s="1014" t="s">
        <v>1029</v>
      </c>
      <c r="C372" s="1014"/>
      <c r="D372" s="1014"/>
      <c r="E372" s="1014"/>
      <c r="F372" s="1014"/>
      <c r="G372" s="760"/>
    </row>
    <row r="373" spans="1:7" s="747" customFormat="1" ht="12.75" customHeight="1">
      <c r="A373" s="748"/>
      <c r="B373" s="1014" t="s">
        <v>1030</v>
      </c>
      <c r="C373" s="1014"/>
      <c r="D373" s="1014"/>
      <c r="E373" s="1014"/>
      <c r="F373" s="1014"/>
      <c r="G373" s="760"/>
    </row>
    <row r="374" spans="1:7" s="747" customFormat="1" ht="12.75" customHeight="1">
      <c r="A374" s="748"/>
      <c r="B374" s="1014" t="s">
        <v>1031</v>
      </c>
      <c r="C374" s="1014"/>
      <c r="D374" s="1014"/>
      <c r="E374" s="1014"/>
      <c r="F374" s="1014"/>
      <c r="G374" s="760"/>
    </row>
    <row r="375" spans="1:7" s="747" customFormat="1" ht="12.75" customHeight="1">
      <c r="A375" s="748"/>
      <c r="B375" s="1014" t="s">
        <v>1032</v>
      </c>
      <c r="C375" s="1014"/>
      <c r="D375" s="1014"/>
      <c r="E375" s="1014"/>
      <c r="F375" s="1014"/>
      <c r="G375" s="760"/>
    </row>
    <row r="376" spans="1:7" s="747" customFormat="1" ht="12.75" customHeight="1">
      <c r="A376" s="748"/>
      <c r="B376" s="1014" t="s">
        <v>1033</v>
      </c>
      <c r="C376" s="1014"/>
      <c r="D376" s="1014"/>
      <c r="E376" s="1014"/>
      <c r="F376" s="1014"/>
      <c r="G376" s="760"/>
    </row>
    <row r="377" spans="1:7" s="747" customFormat="1">
      <c r="A377" s="748"/>
      <c r="B377" s="779"/>
      <c r="C377" s="745"/>
      <c r="D377" s="745"/>
      <c r="E377" s="745"/>
      <c r="F377" s="774"/>
      <c r="G377" s="774"/>
    </row>
    <row r="378" spans="1:7" s="747" customFormat="1">
      <c r="A378" s="748"/>
      <c r="B378" s="779" t="s">
        <v>1034</v>
      </c>
      <c r="C378" s="745"/>
      <c r="D378" s="745"/>
      <c r="E378" s="745"/>
      <c r="F378" s="774"/>
      <c r="G378" s="774"/>
    </row>
    <row r="379" spans="1:7" s="747" customFormat="1" ht="80.25" customHeight="1">
      <c r="A379" s="748"/>
      <c r="B379" s="1014" t="s">
        <v>1035</v>
      </c>
      <c r="C379" s="1014"/>
      <c r="D379" s="1014"/>
      <c r="E379" s="1014"/>
      <c r="F379" s="1014"/>
      <c r="G379" s="760"/>
    </row>
    <row r="380" spans="1:7" s="747" customFormat="1" ht="29.25" customHeight="1">
      <c r="A380" s="748"/>
      <c r="B380" s="1014" t="s">
        <v>1036</v>
      </c>
      <c r="C380" s="1014"/>
      <c r="D380" s="1014"/>
      <c r="E380" s="1014"/>
      <c r="F380" s="1014"/>
      <c r="G380" s="760"/>
    </row>
    <row r="381" spans="1:7" s="747" customFormat="1" ht="31.5" customHeight="1">
      <c r="A381" s="748"/>
      <c r="B381" s="1014" t="s">
        <v>1037</v>
      </c>
      <c r="C381" s="1014"/>
      <c r="D381" s="1014"/>
      <c r="E381" s="1014"/>
      <c r="F381" s="1014"/>
      <c r="G381" s="760"/>
    </row>
    <row r="382" spans="1:7" s="747" customFormat="1">
      <c r="A382" s="748"/>
      <c r="B382" s="779"/>
      <c r="C382" s="745"/>
      <c r="D382" s="745"/>
      <c r="E382" s="745"/>
      <c r="F382" s="774"/>
      <c r="G382" s="774"/>
    </row>
    <row r="383" spans="1:7" s="747" customFormat="1">
      <c r="A383" s="748"/>
      <c r="B383" s="779" t="s">
        <v>1038</v>
      </c>
      <c r="C383" s="745"/>
      <c r="D383" s="745"/>
      <c r="E383" s="745"/>
      <c r="F383" s="774"/>
      <c r="G383" s="774"/>
    </row>
    <row r="384" spans="1:7" s="747" customFormat="1" ht="72.75" customHeight="1">
      <c r="A384" s="748"/>
      <c r="B384" s="1014" t="s">
        <v>1039</v>
      </c>
      <c r="C384" s="1014"/>
      <c r="D384" s="1014"/>
      <c r="E384" s="1014"/>
      <c r="F384" s="1014"/>
      <c r="G384" s="760"/>
    </row>
    <row r="385" spans="1:7" s="747" customFormat="1">
      <c r="A385" s="748"/>
      <c r="B385" s="779"/>
      <c r="C385" s="745"/>
      <c r="D385" s="745"/>
      <c r="E385" s="745"/>
      <c r="F385" s="774"/>
      <c r="G385" s="774"/>
    </row>
    <row r="386" spans="1:7" s="747" customFormat="1" ht="12.75" customHeight="1">
      <c r="A386" s="748"/>
      <c r="B386" s="1014" t="s">
        <v>1040</v>
      </c>
      <c r="C386" s="1014"/>
      <c r="D386" s="1014"/>
      <c r="E386" s="1014"/>
      <c r="F386" s="1014"/>
      <c r="G386" s="760"/>
    </row>
    <row r="387" spans="1:7" s="747" customFormat="1">
      <c r="A387" s="748"/>
      <c r="B387" s="779"/>
      <c r="C387" s="745"/>
      <c r="D387" s="745"/>
      <c r="E387" s="745"/>
      <c r="F387" s="774"/>
      <c r="G387" s="774"/>
    </row>
    <row r="388" spans="1:7" s="747" customFormat="1">
      <c r="A388" s="748"/>
      <c r="B388" s="779" t="s">
        <v>1041</v>
      </c>
      <c r="C388" s="745"/>
      <c r="D388" s="745"/>
      <c r="E388" s="745"/>
      <c r="F388" s="774"/>
      <c r="G388" s="774"/>
    </row>
    <row r="389" spans="1:7" s="747" customFormat="1" ht="42.75" customHeight="1">
      <c r="A389" s="748"/>
      <c r="B389" s="1014" t="s">
        <v>1042</v>
      </c>
      <c r="C389" s="1014"/>
      <c r="D389" s="1014"/>
      <c r="E389" s="1014"/>
      <c r="F389" s="1014"/>
      <c r="G389" s="760"/>
    </row>
    <row r="390" spans="1:7" s="747" customFormat="1" ht="42.75" customHeight="1">
      <c r="A390" s="748"/>
      <c r="B390" s="1014" t="s">
        <v>1043</v>
      </c>
      <c r="C390" s="1014"/>
      <c r="D390" s="1014"/>
      <c r="E390" s="1014"/>
      <c r="F390" s="1014"/>
      <c r="G390" s="760"/>
    </row>
    <row r="391" spans="1:7" s="747" customFormat="1">
      <c r="A391" s="748"/>
      <c r="B391" s="779"/>
      <c r="C391" s="745"/>
      <c r="D391" s="745"/>
      <c r="E391" s="745"/>
      <c r="F391" s="774"/>
      <c r="G391" s="774"/>
    </row>
    <row r="392" spans="1:7" s="747" customFormat="1">
      <c r="A392" s="748"/>
      <c r="B392" s="779" t="s">
        <v>929</v>
      </c>
      <c r="C392" s="745"/>
      <c r="D392" s="745"/>
      <c r="E392" s="745"/>
      <c r="F392" s="774"/>
      <c r="G392" s="774"/>
    </row>
    <row r="393" spans="1:7" s="747" customFormat="1">
      <c r="A393" s="748"/>
      <c r="B393" s="779"/>
      <c r="C393" s="745"/>
      <c r="D393" s="745"/>
      <c r="E393" s="745"/>
      <c r="F393" s="774"/>
      <c r="G393" s="774"/>
    </row>
    <row r="394" spans="1:7" s="747" customFormat="1" ht="12.75" customHeight="1">
      <c r="A394" s="748"/>
      <c r="B394" s="1014" t="s">
        <v>1044</v>
      </c>
      <c r="C394" s="1014"/>
      <c r="D394" s="1014"/>
      <c r="E394" s="1014"/>
      <c r="F394" s="1014"/>
      <c r="G394" s="760"/>
    </row>
    <row r="395" spans="1:7" s="747" customFormat="1">
      <c r="A395" s="748"/>
      <c r="B395" s="779" t="s">
        <v>1045</v>
      </c>
      <c r="C395" s="745"/>
      <c r="D395" s="745"/>
      <c r="E395" s="745"/>
      <c r="F395" s="774"/>
      <c r="G395" s="774"/>
    </row>
    <row r="396" spans="1:7" s="747" customFormat="1">
      <c r="A396" s="748"/>
      <c r="B396" s="779" t="s">
        <v>1046</v>
      </c>
      <c r="C396" s="745"/>
      <c r="D396" s="745"/>
      <c r="E396" s="745"/>
      <c r="F396" s="774"/>
      <c r="G396" s="774"/>
    </row>
    <row r="397" spans="1:7" s="747" customFormat="1" ht="39.75" customHeight="1">
      <c r="A397" s="748"/>
      <c r="B397" s="1014" t="s">
        <v>1047</v>
      </c>
      <c r="C397" s="1014"/>
      <c r="D397" s="1014"/>
      <c r="E397" s="1014"/>
      <c r="F397" s="1014"/>
      <c r="G397" s="760"/>
    </row>
    <row r="398" spans="1:7" s="747" customFormat="1" ht="15.75" customHeight="1">
      <c r="A398" s="748"/>
      <c r="B398" s="1014" t="s">
        <v>1048</v>
      </c>
      <c r="C398" s="1014"/>
      <c r="D398" s="1014"/>
      <c r="E398" s="1014"/>
      <c r="F398" s="1014"/>
      <c r="G398" s="760"/>
    </row>
    <row r="399" spans="1:7" s="747" customFormat="1">
      <c r="A399" s="748"/>
      <c r="B399" s="779" t="s">
        <v>1049</v>
      </c>
      <c r="C399" s="745"/>
      <c r="D399" s="745"/>
      <c r="E399" s="745"/>
      <c r="F399" s="774"/>
      <c r="G399" s="774"/>
    </row>
    <row r="400" spans="1:7" s="747" customFormat="1" ht="12.75" customHeight="1">
      <c r="A400" s="748"/>
      <c r="B400" s="1014" t="s">
        <v>1050</v>
      </c>
      <c r="C400" s="1014"/>
      <c r="D400" s="1014"/>
      <c r="E400" s="1014"/>
      <c r="F400" s="1014"/>
      <c r="G400" s="760"/>
    </row>
    <row r="401" spans="1:7" s="747" customFormat="1">
      <c r="A401" s="748"/>
      <c r="B401" s="1014" t="s">
        <v>1051</v>
      </c>
      <c r="C401" s="1014"/>
      <c r="D401" s="1014"/>
      <c r="E401" s="1014"/>
      <c r="F401" s="1014"/>
      <c r="G401" s="760"/>
    </row>
    <row r="402" spans="1:7" s="747" customFormat="1">
      <c r="A402" s="748"/>
      <c r="B402" s="1014" t="s">
        <v>1052</v>
      </c>
      <c r="C402" s="1014"/>
      <c r="D402" s="1014"/>
      <c r="E402" s="1014"/>
      <c r="F402" s="1014"/>
      <c r="G402" s="760"/>
    </row>
    <row r="403" spans="1:7" s="747" customFormat="1" ht="12.75" customHeight="1">
      <c r="A403" s="748"/>
      <c r="B403" s="1014" t="s">
        <v>1053</v>
      </c>
      <c r="C403" s="1014"/>
      <c r="D403" s="1014"/>
      <c r="E403" s="1014"/>
      <c r="F403" s="1014"/>
      <c r="G403" s="760"/>
    </row>
    <row r="404" spans="1:7" s="747" customFormat="1">
      <c r="A404" s="748"/>
      <c r="B404" s="1014" t="s">
        <v>1054</v>
      </c>
      <c r="C404" s="1014"/>
      <c r="D404" s="1014"/>
      <c r="E404" s="1014"/>
      <c r="F404" s="1014"/>
      <c r="G404" s="760"/>
    </row>
    <row r="405" spans="1:7" s="747" customFormat="1" ht="12.75" customHeight="1">
      <c r="A405" s="748"/>
      <c r="B405" s="1014" t="s">
        <v>1055</v>
      </c>
      <c r="C405" s="1014"/>
      <c r="D405" s="1014"/>
      <c r="E405" s="1014"/>
      <c r="F405" s="1014"/>
      <c r="G405" s="760"/>
    </row>
    <row r="406" spans="1:7" s="747" customFormat="1">
      <c r="A406" s="748"/>
      <c r="B406" s="779" t="s">
        <v>1056</v>
      </c>
      <c r="C406" s="745"/>
      <c r="D406" s="745"/>
      <c r="E406" s="745"/>
      <c r="F406" s="774"/>
      <c r="G406" s="774"/>
    </row>
    <row r="407" spans="1:7" s="747" customFormat="1">
      <c r="A407" s="748"/>
      <c r="B407" s="779" t="s">
        <v>1057</v>
      </c>
      <c r="C407" s="745"/>
      <c r="D407" s="745"/>
      <c r="E407" s="745"/>
      <c r="F407" s="774"/>
      <c r="G407" s="774"/>
    </row>
    <row r="408" spans="1:7" s="747" customFormat="1">
      <c r="A408" s="748"/>
      <c r="B408" s="779"/>
      <c r="C408" s="745"/>
      <c r="D408" s="745"/>
      <c r="E408" s="745"/>
      <c r="F408" s="774"/>
      <c r="G408" s="774"/>
    </row>
    <row r="409" spans="1:7" s="747" customFormat="1" ht="12.75" customHeight="1">
      <c r="A409" s="748"/>
      <c r="B409" s="1014" t="s">
        <v>1017</v>
      </c>
      <c r="C409" s="1014"/>
      <c r="D409" s="1014"/>
      <c r="E409" s="1014"/>
      <c r="F409" s="1014"/>
      <c r="G409" s="760"/>
    </row>
    <row r="410" spans="1:7" s="747" customFormat="1">
      <c r="A410" s="748"/>
      <c r="B410" s="789"/>
      <c r="C410" s="745"/>
      <c r="D410" s="745"/>
      <c r="E410" s="745"/>
      <c r="F410" s="774"/>
      <c r="G410" s="774"/>
    </row>
    <row r="411" spans="1:7" s="747" customFormat="1" ht="29.45" customHeight="1">
      <c r="A411" s="748"/>
      <c r="B411" s="1014" t="s">
        <v>1058</v>
      </c>
      <c r="C411" s="1014"/>
      <c r="D411" s="1014"/>
      <c r="E411" s="1014"/>
      <c r="F411" s="1014"/>
      <c r="G411" s="760"/>
    </row>
    <row r="412" spans="1:7" s="747" customFormat="1" ht="12.75" customHeight="1">
      <c r="A412" s="748"/>
      <c r="B412" s="1014" t="s">
        <v>1059</v>
      </c>
      <c r="C412" s="1014"/>
      <c r="D412" s="1014"/>
      <c r="E412" s="1014"/>
      <c r="F412" s="1014"/>
      <c r="G412" s="760"/>
    </row>
    <row r="413" spans="1:7" s="747" customFormat="1" ht="15" customHeight="1">
      <c r="A413" s="748"/>
      <c r="B413" s="1014" t="s">
        <v>1060</v>
      </c>
      <c r="C413" s="1014"/>
      <c r="D413" s="1014"/>
      <c r="E413" s="1014"/>
      <c r="F413" s="1014"/>
      <c r="G413" s="760"/>
    </row>
    <row r="414" spans="1:7" s="747" customFormat="1" ht="28.15" customHeight="1">
      <c r="A414" s="748"/>
      <c r="B414" s="1014" t="s">
        <v>1061</v>
      </c>
      <c r="C414" s="1014"/>
      <c r="D414" s="1014"/>
      <c r="E414" s="1014"/>
      <c r="F414" s="1014"/>
      <c r="G414" s="760"/>
    </row>
    <row r="415" spans="1:7" s="747" customFormat="1" ht="15.6" customHeight="1">
      <c r="A415" s="748"/>
      <c r="B415" s="1014" t="s">
        <v>1062</v>
      </c>
      <c r="C415" s="1014"/>
      <c r="D415" s="1014"/>
      <c r="E415" s="1014"/>
      <c r="F415" s="1014"/>
      <c r="G415" s="760"/>
    </row>
    <row r="416" spans="1:7" s="747" customFormat="1" ht="28.9" customHeight="1">
      <c r="A416" s="748"/>
      <c r="B416" s="1014" t="s">
        <v>1063</v>
      </c>
      <c r="C416" s="1014"/>
      <c r="D416" s="1014"/>
      <c r="E416" s="1014"/>
      <c r="F416" s="1014"/>
      <c r="G416" s="760"/>
    </row>
    <row r="417" spans="1:7" s="747" customFormat="1" ht="12.75" customHeight="1">
      <c r="A417" s="748"/>
      <c r="B417" s="1014" t="s">
        <v>1064</v>
      </c>
      <c r="C417" s="1014"/>
      <c r="D417" s="1014"/>
      <c r="E417" s="1014"/>
      <c r="F417" s="1014"/>
      <c r="G417" s="760"/>
    </row>
    <row r="418" spans="1:7" s="747" customFormat="1" ht="12.75" customHeight="1">
      <c r="A418" s="748"/>
      <c r="B418" s="754"/>
      <c r="C418" s="745"/>
      <c r="D418" s="745"/>
      <c r="E418" s="745"/>
      <c r="F418" s="774"/>
      <c r="G418" s="774"/>
    </row>
    <row r="419" spans="1:7" s="747" customFormat="1" ht="15" customHeight="1">
      <c r="A419" s="748"/>
      <c r="B419" s="1014" t="s">
        <v>1065</v>
      </c>
      <c r="C419" s="1014"/>
      <c r="D419" s="1014"/>
      <c r="E419" s="1014"/>
      <c r="F419" s="1014"/>
      <c r="G419" s="760"/>
    </row>
    <row r="420" spans="1:7" s="747" customFormat="1" ht="47.25" customHeight="1">
      <c r="A420" s="748"/>
      <c r="B420" s="1014" t="s">
        <v>1066</v>
      </c>
      <c r="C420" s="1014"/>
      <c r="D420" s="1014"/>
      <c r="E420" s="1014"/>
      <c r="F420" s="1014"/>
      <c r="G420" s="760"/>
    </row>
    <row r="421" spans="1:7" s="747" customFormat="1" ht="84.6" customHeight="1">
      <c r="A421" s="748"/>
      <c r="B421" s="1014" t="s">
        <v>1067</v>
      </c>
      <c r="C421" s="1014"/>
      <c r="D421" s="1014"/>
      <c r="E421" s="1014"/>
      <c r="F421" s="1014"/>
      <c r="G421" s="760"/>
    </row>
    <row r="422" spans="1:7" s="747" customFormat="1" ht="12.75" customHeight="1">
      <c r="A422" s="748"/>
      <c r="B422" s="754"/>
      <c r="C422" s="745"/>
      <c r="D422" s="745"/>
      <c r="E422" s="745"/>
      <c r="F422" s="774"/>
      <c r="G422" s="774"/>
    </row>
    <row r="423" spans="1:7" s="747" customFormat="1" ht="12.75" customHeight="1">
      <c r="A423" s="748"/>
      <c r="B423" s="754" t="s">
        <v>1068</v>
      </c>
      <c r="C423" s="745"/>
      <c r="D423" s="745"/>
      <c r="E423" s="745"/>
      <c r="F423" s="774"/>
      <c r="G423" s="774"/>
    </row>
    <row r="424" spans="1:7" s="747" customFormat="1" ht="12.75" customHeight="1">
      <c r="A424" s="748"/>
      <c r="B424" s="1017" t="s">
        <v>1069</v>
      </c>
      <c r="C424" s="1017"/>
      <c r="D424" s="1017"/>
      <c r="E424" s="1017"/>
      <c r="F424" s="1017"/>
      <c r="G424" s="784"/>
    </row>
    <row r="425" spans="1:7" s="747" customFormat="1" ht="18" customHeight="1">
      <c r="A425" s="748"/>
      <c r="B425" s="1017" t="s">
        <v>1070</v>
      </c>
      <c r="C425" s="1017"/>
      <c r="D425" s="1017"/>
      <c r="E425" s="1017"/>
      <c r="F425" s="1017"/>
      <c r="G425" s="784"/>
    </row>
    <row r="426" spans="1:7" s="747" customFormat="1" ht="16.5" customHeight="1">
      <c r="A426" s="748"/>
      <c r="B426" s="1017" t="s">
        <v>1071</v>
      </c>
      <c r="C426" s="1017"/>
      <c r="D426" s="1017"/>
      <c r="E426" s="1017"/>
      <c r="F426" s="1017"/>
      <c r="G426" s="784"/>
    </row>
    <row r="427" spans="1:7" s="747" customFormat="1" ht="47.25" customHeight="1">
      <c r="A427" s="748"/>
      <c r="B427" s="1017" t="s">
        <v>1072</v>
      </c>
      <c r="C427" s="1017"/>
      <c r="D427" s="1017"/>
      <c r="E427" s="1017"/>
      <c r="F427" s="1017"/>
      <c r="G427" s="784"/>
    </row>
    <row r="428" spans="1:7" s="747" customFormat="1" ht="12.75" customHeight="1">
      <c r="A428" s="748"/>
      <c r="B428" s="754"/>
      <c r="C428" s="745"/>
      <c r="D428" s="745"/>
      <c r="E428" s="745"/>
      <c r="F428" s="774"/>
      <c r="G428" s="774"/>
    </row>
    <row r="429" spans="1:7" s="747" customFormat="1" ht="12.75" customHeight="1">
      <c r="A429" s="748"/>
      <c r="B429" s="1014" t="s">
        <v>1073</v>
      </c>
      <c r="C429" s="1014"/>
      <c r="D429" s="1014"/>
      <c r="E429" s="1014"/>
      <c r="F429" s="1014"/>
      <c r="G429" s="760"/>
    </row>
    <row r="430" spans="1:7" s="747" customFormat="1" ht="12.75" customHeight="1">
      <c r="A430" s="748"/>
      <c r="B430" s="754"/>
      <c r="C430" s="745"/>
      <c r="D430" s="745"/>
      <c r="E430" s="745"/>
      <c r="F430" s="774"/>
      <c r="G430" s="774"/>
    </row>
    <row r="431" spans="1:7" s="747" customFormat="1" ht="57.75" customHeight="1">
      <c r="A431" s="748"/>
      <c r="B431" s="1014" t="s">
        <v>1074</v>
      </c>
      <c r="C431" s="1014"/>
      <c r="D431" s="1014"/>
      <c r="E431" s="1014"/>
      <c r="F431" s="1014"/>
      <c r="G431" s="760"/>
    </row>
    <row r="432" spans="1:7" s="747" customFormat="1" ht="42" customHeight="1">
      <c r="A432" s="748"/>
      <c r="B432" s="1014" t="s">
        <v>1075</v>
      </c>
      <c r="C432" s="1014"/>
      <c r="D432" s="1014"/>
      <c r="E432" s="1014"/>
      <c r="F432" s="1014"/>
      <c r="G432" s="760"/>
    </row>
    <row r="433" spans="1:7" s="747" customFormat="1" ht="12.75" customHeight="1">
      <c r="A433" s="748"/>
      <c r="B433" s="1014" t="s">
        <v>1076</v>
      </c>
      <c r="C433" s="1014"/>
      <c r="D433" s="1014"/>
      <c r="E433" s="1014"/>
      <c r="F433" s="1014"/>
      <c r="G433" s="760"/>
    </row>
    <row r="434" spans="1:7" s="747" customFormat="1" ht="43.15" customHeight="1">
      <c r="A434" s="748"/>
      <c r="B434" s="1014" t="s">
        <v>1077</v>
      </c>
      <c r="C434" s="1014"/>
      <c r="D434" s="1014"/>
      <c r="E434" s="1014"/>
      <c r="F434" s="1014"/>
      <c r="G434" s="760"/>
    </row>
    <row r="435" spans="1:7" s="747" customFormat="1" ht="48.75" customHeight="1">
      <c r="A435" s="748"/>
      <c r="B435" s="1014" t="s">
        <v>1078</v>
      </c>
      <c r="C435" s="1014"/>
      <c r="D435" s="1014"/>
      <c r="E435" s="1014"/>
      <c r="F435" s="1014"/>
      <c r="G435" s="760"/>
    </row>
    <row r="436" spans="1:7" s="747" customFormat="1" ht="32.25" customHeight="1">
      <c r="A436" s="748"/>
      <c r="B436" s="1014" t="s">
        <v>1079</v>
      </c>
      <c r="C436" s="1014"/>
      <c r="D436" s="1014"/>
      <c r="E436" s="1014"/>
      <c r="F436" s="1014"/>
      <c r="G436" s="760"/>
    </row>
    <row r="437" spans="1:7" s="747" customFormat="1" ht="33" customHeight="1">
      <c r="A437" s="748"/>
      <c r="B437" s="1014" t="s">
        <v>1080</v>
      </c>
      <c r="C437" s="1014"/>
      <c r="D437" s="1014"/>
      <c r="E437" s="1014"/>
      <c r="F437" s="1014"/>
      <c r="G437" s="760"/>
    </row>
    <row r="438" spans="1:7" s="747" customFormat="1">
      <c r="A438" s="748"/>
      <c r="B438" s="790"/>
      <c r="C438" s="745"/>
      <c r="D438" s="745"/>
      <c r="E438" s="745"/>
      <c r="F438" s="774"/>
      <c r="G438" s="774"/>
    </row>
    <row r="439" spans="1:7" s="747" customFormat="1">
      <c r="A439" s="748"/>
      <c r="B439" s="754" t="s">
        <v>1081</v>
      </c>
      <c r="C439" s="745"/>
      <c r="D439" s="745"/>
      <c r="E439" s="745"/>
      <c r="F439" s="774"/>
      <c r="G439" s="774"/>
    </row>
    <row r="440" spans="1:7" s="747" customFormat="1">
      <c r="A440" s="748"/>
      <c r="B440" s="754" t="s">
        <v>1082</v>
      </c>
      <c r="C440" s="745"/>
      <c r="D440" s="745"/>
      <c r="E440" s="745"/>
      <c r="F440" s="774"/>
      <c r="G440" s="774"/>
    </row>
    <row r="441" spans="1:7" s="747" customFormat="1">
      <c r="A441" s="748"/>
      <c r="B441" s="754" t="s">
        <v>1083</v>
      </c>
      <c r="C441" s="745"/>
      <c r="D441" s="745"/>
      <c r="E441" s="745"/>
      <c r="F441" s="774"/>
      <c r="G441" s="774"/>
    </row>
    <row r="442" spans="1:7" s="747" customFormat="1" ht="12.75" customHeight="1">
      <c r="A442" s="748"/>
      <c r="B442" s="1014" t="s">
        <v>1084</v>
      </c>
      <c r="C442" s="1014"/>
      <c r="D442" s="1014"/>
      <c r="E442" s="1014"/>
      <c r="F442" s="1014"/>
      <c r="G442" s="760"/>
    </row>
    <row r="443" spans="1:7" s="747" customFormat="1">
      <c r="A443" s="748"/>
      <c r="B443" s="754" t="s">
        <v>1085</v>
      </c>
      <c r="C443" s="745"/>
      <c r="D443" s="745"/>
      <c r="E443" s="745"/>
      <c r="F443" s="774"/>
      <c r="G443" s="774"/>
    </row>
    <row r="444" spans="1:7" s="747" customFormat="1" ht="12.75" customHeight="1">
      <c r="A444" s="748"/>
      <c r="B444" s="1014" t="s">
        <v>1086</v>
      </c>
      <c r="C444" s="1014"/>
      <c r="D444" s="1014"/>
      <c r="E444" s="1014"/>
      <c r="F444" s="1014"/>
      <c r="G444" s="760"/>
    </row>
    <row r="445" spans="1:7" s="747" customFormat="1">
      <c r="A445" s="748"/>
      <c r="B445" s="754"/>
      <c r="C445" s="745"/>
      <c r="D445" s="745"/>
      <c r="E445" s="745"/>
      <c r="F445" s="774"/>
      <c r="G445" s="774"/>
    </row>
    <row r="446" spans="1:7" s="747" customFormat="1">
      <c r="A446" s="748"/>
      <c r="B446" s="754" t="s">
        <v>1087</v>
      </c>
      <c r="C446" s="745"/>
      <c r="D446" s="745"/>
      <c r="E446" s="745"/>
      <c r="F446" s="774"/>
      <c r="G446" s="774"/>
    </row>
    <row r="447" spans="1:7" s="747" customFormat="1" ht="12.75" customHeight="1">
      <c r="A447" s="748"/>
      <c r="B447" s="1014" t="s">
        <v>1088</v>
      </c>
      <c r="C447" s="1014"/>
      <c r="D447" s="1014"/>
      <c r="E447" s="1014"/>
      <c r="F447" s="1014"/>
      <c r="G447" s="760"/>
    </row>
    <row r="448" spans="1:7" s="747" customFormat="1" ht="12.75" customHeight="1">
      <c r="A448" s="748"/>
      <c r="B448" s="1014" t="s">
        <v>1089</v>
      </c>
      <c r="C448" s="1014"/>
      <c r="D448" s="1014"/>
      <c r="E448" s="1014"/>
      <c r="F448" s="1014"/>
      <c r="G448" s="760"/>
    </row>
    <row r="449" spans="1:7" s="747" customFormat="1">
      <c r="A449" s="748"/>
      <c r="B449" s="1014" t="s">
        <v>1090</v>
      </c>
      <c r="C449" s="1014"/>
      <c r="D449" s="1014"/>
      <c r="E449" s="1014"/>
      <c r="F449" s="1014"/>
      <c r="G449" s="760"/>
    </row>
    <row r="450" spans="1:7" s="747" customFormat="1" ht="28.15" customHeight="1">
      <c r="A450" s="748"/>
      <c r="B450" s="1014" t="s">
        <v>1091</v>
      </c>
      <c r="C450" s="1014"/>
      <c r="D450" s="1014"/>
      <c r="E450" s="1014"/>
      <c r="F450" s="1014"/>
      <c r="G450" s="760"/>
    </row>
    <row r="451" spans="1:7" s="747" customFormat="1" ht="30" customHeight="1">
      <c r="A451" s="748"/>
      <c r="B451" s="1014" t="s">
        <v>1092</v>
      </c>
      <c r="C451" s="1014"/>
      <c r="D451" s="1014"/>
      <c r="E451" s="1014"/>
      <c r="F451" s="1014"/>
      <c r="G451" s="760"/>
    </row>
    <row r="452" spans="1:7" s="747" customFormat="1" ht="12.75" customHeight="1">
      <c r="A452" s="748"/>
      <c r="B452" s="1014" t="s">
        <v>1093</v>
      </c>
      <c r="C452" s="1014"/>
      <c r="D452" s="1014"/>
      <c r="E452" s="1014"/>
      <c r="F452" s="1014"/>
      <c r="G452" s="760"/>
    </row>
    <row r="453" spans="1:7" s="747" customFormat="1">
      <c r="A453" s="748"/>
      <c r="B453" s="1014" t="s">
        <v>1094</v>
      </c>
      <c r="C453" s="1014"/>
      <c r="D453" s="1014"/>
      <c r="E453" s="1014"/>
      <c r="F453" s="1014"/>
      <c r="G453" s="760"/>
    </row>
    <row r="454" spans="1:7" s="747" customFormat="1" ht="30" customHeight="1">
      <c r="A454" s="748"/>
      <c r="B454" s="1014" t="s">
        <v>1095</v>
      </c>
      <c r="C454" s="1014"/>
      <c r="D454" s="1014"/>
      <c r="E454" s="1014"/>
      <c r="F454" s="1014"/>
      <c r="G454" s="760"/>
    </row>
    <row r="455" spans="1:7" s="747" customFormat="1" ht="27.6" customHeight="1">
      <c r="A455" s="748"/>
      <c r="B455" s="1014" t="s">
        <v>1096</v>
      </c>
      <c r="C455" s="1014"/>
      <c r="D455" s="1014"/>
      <c r="E455" s="1014"/>
      <c r="F455" s="1014"/>
      <c r="G455" s="760"/>
    </row>
    <row r="456" spans="1:7" s="747" customFormat="1">
      <c r="A456" s="748"/>
      <c r="B456" s="1014" t="s">
        <v>1097</v>
      </c>
      <c r="C456" s="1014"/>
      <c r="D456" s="1014"/>
      <c r="E456" s="1014"/>
      <c r="F456" s="1014"/>
      <c r="G456" s="760"/>
    </row>
    <row r="457" spans="1:7" s="747" customFormat="1" ht="12.75" customHeight="1">
      <c r="A457" s="748"/>
      <c r="B457" s="1014" t="s">
        <v>1088</v>
      </c>
      <c r="C457" s="1014"/>
      <c r="D457" s="1014"/>
      <c r="E457" s="1014"/>
      <c r="F457" s="1014"/>
      <c r="G457" s="760"/>
    </row>
    <row r="458" spans="1:7" s="747" customFormat="1">
      <c r="A458" s="748"/>
      <c r="B458" s="754" t="s">
        <v>1098</v>
      </c>
      <c r="C458" s="745"/>
      <c r="D458" s="745"/>
      <c r="E458" s="745"/>
      <c r="F458" s="774"/>
      <c r="G458" s="774"/>
    </row>
    <row r="459" spans="1:7" s="747" customFormat="1" ht="12.75" customHeight="1">
      <c r="A459" s="748"/>
      <c r="B459" s="1014" t="s">
        <v>1099</v>
      </c>
      <c r="C459" s="1014"/>
      <c r="D459" s="1014"/>
      <c r="E459" s="1014"/>
      <c r="F459" s="1014"/>
      <c r="G459" s="760"/>
    </row>
    <row r="460" spans="1:7" s="747" customFormat="1" ht="12.75" customHeight="1">
      <c r="A460" s="748"/>
      <c r="B460" s="1014" t="s">
        <v>1100</v>
      </c>
      <c r="C460" s="1014"/>
      <c r="D460" s="1014"/>
      <c r="E460" s="1014"/>
      <c r="F460" s="1014"/>
      <c r="G460" s="760"/>
    </row>
    <row r="461" spans="1:7" s="747" customFormat="1" ht="12.75" customHeight="1">
      <c r="A461" s="748"/>
      <c r="B461" s="1014" t="s">
        <v>1101</v>
      </c>
      <c r="C461" s="1014"/>
      <c r="D461" s="1014"/>
      <c r="E461" s="1014"/>
      <c r="F461" s="1014"/>
      <c r="G461" s="760"/>
    </row>
    <row r="462" spans="1:7" s="747" customFormat="1" ht="12.75" customHeight="1">
      <c r="A462" s="748"/>
      <c r="B462" s="1014" t="s">
        <v>1102</v>
      </c>
      <c r="C462" s="1014"/>
      <c r="D462" s="1014"/>
      <c r="E462" s="1014"/>
      <c r="F462" s="1014"/>
      <c r="G462" s="760"/>
    </row>
    <row r="463" spans="1:7" s="747" customFormat="1" ht="12.75" customHeight="1">
      <c r="A463" s="748"/>
      <c r="B463" s="1014" t="s">
        <v>1103</v>
      </c>
      <c r="C463" s="1014"/>
      <c r="D463" s="1014"/>
      <c r="E463" s="1014"/>
      <c r="F463" s="1014"/>
      <c r="G463" s="760"/>
    </row>
    <row r="464" spans="1:7" s="747" customFormat="1">
      <c r="A464" s="748"/>
      <c r="B464" s="754" t="s">
        <v>1104</v>
      </c>
      <c r="C464" s="745"/>
      <c r="D464" s="745"/>
      <c r="E464" s="745"/>
      <c r="F464" s="774"/>
      <c r="G464" s="774"/>
    </row>
    <row r="465" spans="1:7" s="747" customFormat="1">
      <c r="A465" s="748"/>
      <c r="B465" s="754" t="s">
        <v>1105</v>
      </c>
      <c r="C465" s="755"/>
      <c r="D465" s="745"/>
      <c r="E465" s="745"/>
      <c r="F465" s="774"/>
      <c r="G465" s="774"/>
    </row>
    <row r="466" spans="1:7" s="747" customFormat="1">
      <c r="A466" s="748"/>
      <c r="B466" s="754"/>
      <c r="C466" s="755"/>
      <c r="D466" s="745"/>
      <c r="E466" s="745"/>
      <c r="F466" s="774"/>
      <c r="G466" s="774"/>
    </row>
    <row r="467" spans="1:7" s="747" customFormat="1">
      <c r="A467" s="748"/>
      <c r="B467" s="775" t="s">
        <v>333</v>
      </c>
      <c r="C467" s="755"/>
      <c r="D467" s="745"/>
      <c r="E467" s="745"/>
      <c r="F467" s="774"/>
      <c r="G467" s="774"/>
    </row>
    <row r="468" spans="1:7" s="747" customFormat="1">
      <c r="A468" s="748"/>
      <c r="B468" s="754"/>
      <c r="C468" s="755"/>
      <c r="D468" s="745"/>
      <c r="E468" s="745"/>
      <c r="F468" s="774"/>
      <c r="G468" s="774"/>
    </row>
    <row r="469" spans="1:7" s="747" customFormat="1" ht="49.5" customHeight="1">
      <c r="A469" s="748"/>
      <c r="B469" s="1014" t="s">
        <v>1106</v>
      </c>
      <c r="C469" s="1014"/>
      <c r="D469" s="1014"/>
      <c r="E469" s="1014"/>
      <c r="F469" s="1014"/>
      <c r="G469" s="760"/>
    </row>
    <row r="470" spans="1:7" s="747" customFormat="1" ht="37.5" customHeight="1">
      <c r="A470" s="748"/>
      <c r="B470" s="1014" t="s">
        <v>1107</v>
      </c>
      <c r="C470" s="1014"/>
      <c r="D470" s="1014"/>
      <c r="E470" s="1014"/>
      <c r="F470" s="1014"/>
      <c r="G470" s="760"/>
    </row>
    <row r="471" spans="1:7" s="747" customFormat="1" ht="12.75" customHeight="1">
      <c r="A471" s="748"/>
      <c r="B471" s="754" t="s">
        <v>1108</v>
      </c>
      <c r="C471" s="745"/>
      <c r="D471" s="745"/>
      <c r="E471" s="745"/>
      <c r="F471" s="774"/>
      <c r="G471" s="774"/>
    </row>
    <row r="472" spans="1:7" s="747" customFormat="1" ht="45.75" customHeight="1">
      <c r="A472" s="748"/>
      <c r="B472" s="1014" t="s">
        <v>1109</v>
      </c>
      <c r="C472" s="1014"/>
      <c r="D472" s="1014"/>
      <c r="E472" s="1014"/>
      <c r="F472" s="1014"/>
      <c r="G472" s="760"/>
    </row>
    <row r="473" spans="1:7" s="747" customFormat="1" ht="71.45" customHeight="1">
      <c r="A473" s="748"/>
      <c r="B473" s="1014" t="s">
        <v>1110</v>
      </c>
      <c r="C473" s="1014"/>
      <c r="D473" s="1014"/>
      <c r="E473" s="1014"/>
      <c r="F473" s="1014"/>
      <c r="G473" s="760"/>
    </row>
    <row r="474" spans="1:7" s="747" customFormat="1" ht="83.45" customHeight="1">
      <c r="A474" s="748"/>
      <c r="B474" s="1014" t="s">
        <v>1111</v>
      </c>
      <c r="C474" s="1014"/>
      <c r="D474" s="1014"/>
      <c r="E474" s="1014"/>
      <c r="F474" s="1014"/>
      <c r="G474" s="760"/>
    </row>
    <row r="475" spans="1:7" s="747" customFormat="1" ht="21" customHeight="1">
      <c r="A475" s="748"/>
      <c r="B475" s="1014" t="s">
        <v>1112</v>
      </c>
      <c r="C475" s="1014"/>
      <c r="D475" s="1014"/>
      <c r="E475" s="1014"/>
      <c r="F475" s="1014"/>
      <c r="G475" s="760"/>
    </row>
    <row r="476" spans="1:7" s="747" customFormat="1" ht="44.45" customHeight="1">
      <c r="A476" s="748"/>
      <c r="B476" s="1014" t="s">
        <v>1113</v>
      </c>
      <c r="C476" s="1014"/>
      <c r="D476" s="1014"/>
      <c r="E476" s="1014"/>
      <c r="F476" s="1014"/>
      <c r="G476" s="760"/>
    </row>
    <row r="477" spans="1:7" s="747" customFormat="1">
      <c r="A477" s="748"/>
      <c r="B477" s="754" t="s">
        <v>1114</v>
      </c>
      <c r="C477" s="745"/>
      <c r="D477" s="745"/>
      <c r="E477" s="745"/>
      <c r="F477" s="774"/>
      <c r="G477" s="774"/>
    </row>
    <row r="478" spans="1:7" s="747" customFormat="1" ht="18" customHeight="1">
      <c r="A478" s="748"/>
      <c r="B478" s="1014" t="s">
        <v>1115</v>
      </c>
      <c r="C478" s="1014"/>
      <c r="D478" s="1014"/>
      <c r="E478" s="1014"/>
      <c r="F478" s="1014"/>
      <c r="G478" s="760"/>
    </row>
    <row r="479" spans="1:7" s="747" customFormat="1">
      <c r="A479" s="748"/>
      <c r="B479" s="754"/>
      <c r="C479" s="755"/>
      <c r="D479" s="745"/>
      <c r="E479" s="745"/>
      <c r="F479" s="774"/>
      <c r="G479" s="774"/>
    </row>
    <row r="480" spans="1:7" s="747" customFormat="1">
      <c r="A480" s="748"/>
      <c r="B480" s="775" t="s">
        <v>443</v>
      </c>
      <c r="C480" s="745"/>
      <c r="D480" s="745"/>
      <c r="E480" s="745"/>
      <c r="F480" s="774"/>
      <c r="G480" s="774"/>
    </row>
    <row r="481" spans="1:7" s="747" customFormat="1">
      <c r="A481" s="748"/>
      <c r="B481" s="754"/>
      <c r="C481" s="755"/>
      <c r="D481" s="745"/>
      <c r="E481" s="745"/>
      <c r="F481" s="774"/>
      <c r="G481" s="774"/>
    </row>
    <row r="482" spans="1:7" s="747" customFormat="1" ht="12.75" customHeight="1">
      <c r="A482" s="748"/>
      <c r="B482" s="1014" t="s">
        <v>1116</v>
      </c>
      <c r="C482" s="1014"/>
      <c r="D482" s="1014"/>
      <c r="E482" s="1014"/>
      <c r="F482" s="1014"/>
      <c r="G482" s="760"/>
    </row>
    <row r="483" spans="1:7" s="747" customFormat="1">
      <c r="A483" s="748"/>
      <c r="B483" s="779"/>
      <c r="C483" s="745"/>
      <c r="D483" s="745"/>
      <c r="E483" s="745"/>
      <c r="F483" s="774"/>
      <c r="G483" s="774"/>
    </row>
    <row r="484" spans="1:7" s="747" customFormat="1" ht="12.75" customHeight="1">
      <c r="A484" s="748"/>
      <c r="B484" s="1014" t="s">
        <v>1117</v>
      </c>
      <c r="C484" s="1014"/>
      <c r="D484" s="1014"/>
      <c r="E484" s="1014"/>
      <c r="F484" s="1014"/>
      <c r="G484" s="760"/>
    </row>
    <row r="485" spans="1:7" s="747" customFormat="1" ht="12.75" customHeight="1">
      <c r="A485" s="748"/>
      <c r="B485" s="1014" t="s">
        <v>1118</v>
      </c>
      <c r="C485" s="1014"/>
      <c r="D485" s="1014"/>
      <c r="E485" s="1014"/>
      <c r="F485" s="1014"/>
      <c r="G485" s="760"/>
    </row>
    <row r="486" spans="1:7" s="747" customFormat="1">
      <c r="A486" s="748"/>
      <c r="B486" s="773"/>
      <c r="C486" s="745"/>
      <c r="D486" s="745"/>
      <c r="E486" s="745"/>
      <c r="F486" s="774"/>
      <c r="G486" s="774"/>
    </row>
    <row r="487" spans="1:7" s="747" customFormat="1" ht="237.6" customHeight="1">
      <c r="A487" s="748"/>
      <c r="B487" s="1014" t="s">
        <v>1119</v>
      </c>
      <c r="C487" s="1014"/>
      <c r="D487" s="1014"/>
      <c r="E487" s="1014"/>
      <c r="F487" s="1014"/>
      <c r="G487" s="760"/>
    </row>
    <row r="488" spans="1:7" s="747" customFormat="1">
      <c r="A488" s="748"/>
      <c r="B488" s="789" t="s">
        <v>445</v>
      </c>
      <c r="C488" s="745"/>
      <c r="D488" s="745"/>
      <c r="E488" s="745"/>
      <c r="F488" s="774"/>
      <c r="G488" s="774"/>
    </row>
    <row r="489" spans="1:7" s="747" customFormat="1" ht="33.75" customHeight="1">
      <c r="A489" s="748"/>
      <c r="B489" s="1014" t="s">
        <v>1120</v>
      </c>
      <c r="C489" s="1014"/>
      <c r="D489" s="1014"/>
      <c r="E489" s="1014"/>
      <c r="F489" s="1014"/>
      <c r="G489" s="760"/>
    </row>
    <row r="490" spans="1:7" s="747" customFormat="1" ht="35.25" customHeight="1">
      <c r="A490" s="748"/>
      <c r="B490" s="1014" t="s">
        <v>1121</v>
      </c>
      <c r="C490" s="1014"/>
      <c r="D490" s="1014"/>
      <c r="E490" s="1014"/>
      <c r="F490" s="1014"/>
      <c r="G490" s="760"/>
    </row>
    <row r="491" spans="1:7" s="747" customFormat="1" ht="27.75" customHeight="1">
      <c r="A491" s="748"/>
      <c r="B491" s="1014" t="s">
        <v>1122</v>
      </c>
      <c r="C491" s="1014"/>
      <c r="D491" s="1014"/>
      <c r="E491" s="1014"/>
      <c r="F491" s="1014"/>
      <c r="G491" s="760"/>
    </row>
    <row r="492" spans="1:7" s="747" customFormat="1" ht="12.75" customHeight="1">
      <c r="A492" s="748"/>
      <c r="B492" s="1014" t="s">
        <v>1123</v>
      </c>
      <c r="C492" s="1014"/>
      <c r="D492" s="1014"/>
      <c r="E492" s="1014"/>
      <c r="F492" s="1014"/>
      <c r="G492" s="760"/>
    </row>
    <row r="493" spans="1:7" s="747" customFormat="1" ht="12.75" customHeight="1">
      <c r="A493" s="748"/>
      <c r="B493" s="1014" t="s">
        <v>1124</v>
      </c>
      <c r="C493" s="1014"/>
      <c r="D493" s="1014"/>
      <c r="E493" s="1014"/>
      <c r="F493" s="1014"/>
      <c r="G493" s="760"/>
    </row>
    <row r="494" spans="1:7" s="747" customFormat="1">
      <c r="A494" s="748"/>
      <c r="B494" s="779"/>
      <c r="C494" s="745"/>
      <c r="D494" s="745"/>
      <c r="E494" s="745"/>
      <c r="F494" s="774"/>
      <c r="G494" s="774"/>
    </row>
    <row r="495" spans="1:7" s="747" customFormat="1" ht="44.25" customHeight="1">
      <c r="A495" s="748"/>
      <c r="B495" s="1014" t="s">
        <v>1125</v>
      </c>
      <c r="C495" s="1014"/>
      <c r="D495" s="1014"/>
      <c r="E495" s="1014"/>
      <c r="F495" s="1014"/>
      <c r="G495" s="760"/>
    </row>
    <row r="496" spans="1:7" s="747" customFormat="1" ht="30" customHeight="1">
      <c r="A496" s="748"/>
      <c r="B496" s="1014" t="s">
        <v>1126</v>
      </c>
      <c r="C496" s="1014"/>
      <c r="D496" s="1014"/>
      <c r="E496" s="1014"/>
      <c r="F496" s="1014"/>
      <c r="G496" s="760"/>
    </row>
    <row r="497" spans="1:7" s="747" customFormat="1" ht="12.75" customHeight="1">
      <c r="A497" s="748"/>
      <c r="B497" s="1014" t="s">
        <v>1124</v>
      </c>
      <c r="C497" s="1014"/>
      <c r="D497" s="1014"/>
      <c r="E497" s="1014"/>
      <c r="F497" s="1014"/>
      <c r="G497" s="760"/>
    </row>
    <row r="498" spans="1:7" s="747" customFormat="1">
      <c r="A498" s="748"/>
      <c r="B498" s="779"/>
      <c r="C498" s="745"/>
      <c r="D498" s="745"/>
      <c r="E498" s="745"/>
      <c r="F498" s="774"/>
      <c r="G498" s="774"/>
    </row>
    <row r="499" spans="1:7" s="747" customFormat="1" ht="39" customHeight="1">
      <c r="A499" s="748"/>
      <c r="B499" s="1014" t="s">
        <v>1127</v>
      </c>
      <c r="C499" s="1014"/>
      <c r="D499" s="1014"/>
      <c r="E499" s="1014"/>
      <c r="F499" s="1014"/>
      <c r="G499" s="760"/>
    </row>
    <row r="500" spans="1:7" s="747" customFormat="1" ht="42" customHeight="1">
      <c r="A500" s="748"/>
      <c r="B500" s="1014" t="s">
        <v>1128</v>
      </c>
      <c r="C500" s="1014"/>
      <c r="D500" s="1014"/>
      <c r="E500" s="1014"/>
      <c r="F500" s="1014"/>
      <c r="G500" s="760"/>
    </row>
    <row r="501" spans="1:7" s="747" customFormat="1" ht="12.75" customHeight="1">
      <c r="A501" s="748"/>
      <c r="B501" s="1014" t="s">
        <v>1129</v>
      </c>
      <c r="C501" s="1014"/>
      <c r="D501" s="1014"/>
      <c r="E501" s="1014"/>
      <c r="F501" s="1014"/>
      <c r="G501" s="760"/>
    </row>
    <row r="502" spans="1:7" s="747" customFormat="1" ht="12.75" customHeight="1">
      <c r="A502" s="748"/>
      <c r="B502" s="1014" t="s">
        <v>1130</v>
      </c>
      <c r="C502" s="1014"/>
      <c r="D502" s="1014"/>
      <c r="E502" s="1014"/>
      <c r="F502" s="1014"/>
      <c r="G502" s="760"/>
    </row>
    <row r="503" spans="1:7" s="747" customFormat="1" ht="12.75" customHeight="1">
      <c r="A503" s="748"/>
      <c r="B503" s="1014" t="s">
        <v>1131</v>
      </c>
      <c r="C503" s="1014"/>
      <c r="D503" s="1014"/>
      <c r="E503" s="1014"/>
      <c r="F503" s="1014"/>
      <c r="G503" s="760"/>
    </row>
    <row r="504" spans="1:7" s="747" customFormat="1">
      <c r="A504" s="748"/>
      <c r="B504" s="779" t="s">
        <v>1132</v>
      </c>
      <c r="C504" s="745"/>
      <c r="D504" s="745"/>
      <c r="E504" s="745"/>
      <c r="F504" s="774"/>
      <c r="G504" s="774"/>
    </row>
    <row r="505" spans="1:7" s="747" customFormat="1" ht="12.75" customHeight="1">
      <c r="A505" s="748"/>
      <c r="B505" s="1014" t="s">
        <v>1133</v>
      </c>
      <c r="C505" s="1014"/>
      <c r="D505" s="1014"/>
      <c r="E505" s="1014"/>
      <c r="F505" s="1014"/>
      <c r="G505" s="760"/>
    </row>
    <row r="506" spans="1:7" s="747" customFormat="1" ht="12.75" customHeight="1">
      <c r="A506" s="748"/>
      <c r="B506" s="1014" t="s">
        <v>1134</v>
      </c>
      <c r="C506" s="1014"/>
      <c r="D506" s="1014"/>
      <c r="E506" s="1014"/>
      <c r="F506" s="1014"/>
      <c r="G506" s="760"/>
    </row>
    <row r="507" spans="1:7" s="747" customFormat="1" ht="33" customHeight="1">
      <c r="A507" s="748"/>
      <c r="B507" s="1014" t="s">
        <v>1135</v>
      </c>
      <c r="C507" s="1014"/>
      <c r="D507" s="1014"/>
      <c r="E507" s="1014"/>
      <c r="F507" s="1014"/>
      <c r="G507" s="760"/>
    </row>
    <row r="508" spans="1:7" s="747" customFormat="1" ht="12.75" customHeight="1">
      <c r="A508" s="748"/>
      <c r="B508" s="1014" t="s">
        <v>1136</v>
      </c>
      <c r="C508" s="1014"/>
      <c r="D508" s="1014"/>
      <c r="E508" s="1014"/>
      <c r="F508" s="1014"/>
      <c r="G508" s="760"/>
    </row>
    <row r="509" spans="1:7" s="747" customFormat="1" ht="12.75" customHeight="1">
      <c r="A509" s="748"/>
      <c r="B509" s="1014" t="s">
        <v>1137</v>
      </c>
      <c r="C509" s="1014"/>
      <c r="D509" s="1014"/>
      <c r="E509" s="1014"/>
      <c r="F509" s="1014"/>
      <c r="G509" s="760"/>
    </row>
    <row r="510" spans="1:7" s="747" customFormat="1">
      <c r="A510" s="748"/>
      <c r="B510" s="779"/>
      <c r="C510" s="745"/>
      <c r="D510" s="745"/>
      <c r="E510" s="745"/>
      <c r="F510" s="774"/>
      <c r="G510" s="774"/>
    </row>
    <row r="511" spans="1:7" s="747" customFormat="1">
      <c r="A511" s="748"/>
      <c r="B511" s="779" t="s">
        <v>893</v>
      </c>
      <c r="C511" s="745"/>
      <c r="D511" s="745"/>
      <c r="E511" s="745"/>
      <c r="F511" s="774"/>
      <c r="G511" s="774"/>
    </row>
    <row r="512" spans="1:7" s="747" customFormat="1">
      <c r="A512" s="748"/>
      <c r="B512" s="791" t="s">
        <v>1138</v>
      </c>
      <c r="C512" s="745"/>
      <c r="D512" s="745"/>
      <c r="E512" s="745"/>
      <c r="F512" s="774"/>
      <c r="G512" s="774"/>
    </row>
    <row r="513" spans="1:7" s="747" customFormat="1" ht="15" customHeight="1">
      <c r="A513" s="748"/>
      <c r="B513" s="779" t="s">
        <v>1139</v>
      </c>
      <c r="C513" s="745"/>
      <c r="D513" s="745"/>
      <c r="E513" s="745"/>
      <c r="F513" s="774"/>
      <c r="G513" s="774"/>
    </row>
    <row r="514" spans="1:7" s="747" customFormat="1">
      <c r="A514" s="748"/>
      <c r="B514" s="779" t="s">
        <v>1140</v>
      </c>
      <c r="C514" s="745"/>
      <c r="D514" s="745"/>
      <c r="E514" s="745"/>
      <c r="F514" s="774"/>
      <c r="G514" s="774"/>
    </row>
    <row r="515" spans="1:7" s="747" customFormat="1">
      <c r="A515" s="748"/>
      <c r="B515" s="779" t="s">
        <v>1141</v>
      </c>
      <c r="C515" s="745"/>
      <c r="D515" s="745"/>
      <c r="E515" s="745"/>
      <c r="F515" s="774"/>
      <c r="G515" s="774"/>
    </row>
    <row r="516" spans="1:7" s="747" customFormat="1">
      <c r="A516" s="748"/>
      <c r="B516" s="791" t="s">
        <v>1142</v>
      </c>
      <c r="C516" s="745"/>
      <c r="D516" s="745"/>
      <c r="E516" s="745"/>
      <c r="F516" s="774"/>
      <c r="G516" s="774"/>
    </row>
    <row r="517" spans="1:7" s="747" customFormat="1">
      <c r="A517" s="748"/>
      <c r="B517" s="791" t="s">
        <v>1143</v>
      </c>
      <c r="C517" s="745"/>
      <c r="D517" s="745"/>
      <c r="E517" s="745"/>
      <c r="F517" s="774"/>
      <c r="G517" s="774"/>
    </row>
    <row r="518" spans="1:7" s="747" customFormat="1" ht="12.75" customHeight="1">
      <c r="A518" s="748"/>
      <c r="B518" s="1014" t="s">
        <v>1144</v>
      </c>
      <c r="C518" s="1014"/>
      <c r="D518" s="1014"/>
      <c r="E518" s="1014"/>
      <c r="F518" s="1014"/>
      <c r="G518" s="760"/>
    </row>
    <row r="519" spans="1:7" s="747" customFormat="1" ht="12.75" customHeight="1">
      <c r="A519" s="748"/>
      <c r="B519" s="1014" t="s">
        <v>1145</v>
      </c>
      <c r="C519" s="1014"/>
      <c r="D519" s="1014"/>
      <c r="E519" s="1014"/>
      <c r="F519" s="1014"/>
      <c r="G519" s="760"/>
    </row>
    <row r="520" spans="1:7" s="747" customFormat="1">
      <c r="A520" s="748"/>
      <c r="B520" s="1014" t="s">
        <v>1146</v>
      </c>
      <c r="C520" s="1014"/>
      <c r="D520" s="1014"/>
      <c r="E520" s="1014"/>
      <c r="F520" s="1014"/>
      <c r="G520" s="760"/>
    </row>
    <row r="521" spans="1:7" s="747" customFormat="1" ht="12.75" customHeight="1">
      <c r="A521" s="748"/>
      <c r="B521" s="1014" t="s">
        <v>1147</v>
      </c>
      <c r="C521" s="1014"/>
      <c r="D521" s="1014"/>
      <c r="E521" s="1014"/>
      <c r="F521" s="1014"/>
      <c r="G521" s="760"/>
    </row>
    <row r="522" spans="1:7" s="747" customFormat="1">
      <c r="A522" s="748"/>
      <c r="B522" s="779" t="s">
        <v>1148</v>
      </c>
      <c r="C522" s="745"/>
      <c r="D522" s="745"/>
      <c r="E522" s="745"/>
      <c r="F522" s="774"/>
      <c r="G522" s="774"/>
    </row>
    <row r="523" spans="1:7" s="747" customFormat="1">
      <c r="A523" s="748"/>
      <c r="B523" s="779"/>
      <c r="C523" s="745"/>
      <c r="D523" s="745"/>
      <c r="E523" s="745"/>
      <c r="F523" s="774"/>
      <c r="G523" s="774"/>
    </row>
    <row r="524" spans="1:7" s="747" customFormat="1" ht="12.75" customHeight="1">
      <c r="A524" s="748"/>
      <c r="B524" s="1014" t="s">
        <v>1149</v>
      </c>
      <c r="C524" s="1014"/>
      <c r="D524" s="1014"/>
      <c r="E524" s="1014"/>
      <c r="F524" s="1014"/>
      <c r="G524" s="760"/>
    </row>
    <row r="525" spans="1:7" s="747" customFormat="1">
      <c r="A525" s="748"/>
      <c r="B525" s="754"/>
      <c r="C525" s="755"/>
      <c r="D525" s="745"/>
      <c r="E525" s="745"/>
      <c r="F525" s="774"/>
      <c r="G525" s="774"/>
    </row>
    <row r="526" spans="1:7" s="747" customFormat="1">
      <c r="A526" s="748"/>
      <c r="B526" s="775" t="s">
        <v>1150</v>
      </c>
      <c r="C526" s="745"/>
      <c r="D526" s="745"/>
      <c r="E526" s="745"/>
      <c r="F526" s="774"/>
      <c r="G526" s="774"/>
    </row>
    <row r="527" spans="1:7" s="747" customFormat="1">
      <c r="A527" s="748"/>
      <c r="B527" s="754"/>
      <c r="C527" s="755"/>
      <c r="D527" s="745"/>
      <c r="E527" s="745"/>
      <c r="F527" s="774"/>
      <c r="G527" s="774"/>
    </row>
    <row r="528" spans="1:7" s="747" customFormat="1" ht="72" customHeight="1">
      <c r="A528" s="748"/>
      <c r="B528" s="1014" t="s">
        <v>1151</v>
      </c>
      <c r="C528" s="1014"/>
      <c r="D528" s="1014"/>
      <c r="E528" s="1014"/>
      <c r="F528" s="1014"/>
      <c r="G528" s="760"/>
    </row>
    <row r="529" spans="1:7" s="747" customFormat="1">
      <c r="A529" s="748"/>
      <c r="B529" s="1016"/>
      <c r="C529" s="1016"/>
      <c r="D529" s="1016"/>
      <c r="E529" s="1016"/>
      <c r="F529" s="1016"/>
      <c r="G529" s="792"/>
    </row>
    <row r="530" spans="1:7" s="747" customFormat="1" ht="75.75" customHeight="1">
      <c r="A530" s="748"/>
      <c r="B530" s="1014" t="s">
        <v>1152</v>
      </c>
      <c r="C530" s="1014"/>
      <c r="D530" s="1014"/>
      <c r="E530" s="1014"/>
      <c r="F530" s="1014"/>
      <c r="G530" s="760"/>
    </row>
    <row r="531" spans="1:7" s="747" customFormat="1" ht="52.5" customHeight="1">
      <c r="A531" s="748"/>
      <c r="B531" s="1014" t="s">
        <v>1153</v>
      </c>
      <c r="C531" s="1014"/>
      <c r="D531" s="1014"/>
      <c r="E531" s="1014"/>
      <c r="F531" s="1014"/>
      <c r="G531" s="760"/>
    </row>
    <row r="532" spans="1:7" s="747" customFormat="1" ht="44.45" customHeight="1">
      <c r="A532" s="748"/>
      <c r="B532" s="1014" t="s">
        <v>1154</v>
      </c>
      <c r="C532" s="1014"/>
      <c r="D532" s="1014"/>
      <c r="E532" s="1014"/>
      <c r="F532" s="1014"/>
      <c r="G532" s="760"/>
    </row>
    <row r="533" spans="1:7" s="747" customFormat="1" ht="36.75" customHeight="1">
      <c r="A533" s="748"/>
      <c r="B533" s="1014" t="s">
        <v>1155</v>
      </c>
      <c r="C533" s="1014"/>
      <c r="D533" s="1014"/>
      <c r="E533" s="1014"/>
      <c r="F533" s="1014"/>
      <c r="G533" s="760"/>
    </row>
    <row r="534" spans="1:7" s="747" customFormat="1">
      <c r="A534" s="748"/>
      <c r="B534" s="754" t="s">
        <v>76</v>
      </c>
      <c r="C534" s="745"/>
      <c r="D534" s="745"/>
      <c r="E534" s="745"/>
      <c r="F534" s="774"/>
      <c r="G534" s="774"/>
    </row>
    <row r="535" spans="1:7" s="747" customFormat="1" ht="42.6" customHeight="1">
      <c r="A535" s="748"/>
      <c r="B535" s="1014" t="s">
        <v>1156</v>
      </c>
      <c r="C535" s="1014"/>
      <c r="D535" s="1014"/>
      <c r="E535" s="1014"/>
      <c r="F535" s="1014"/>
      <c r="G535" s="760"/>
    </row>
    <row r="536" spans="1:7" s="747" customFormat="1" ht="47.25" customHeight="1">
      <c r="A536" s="748"/>
      <c r="B536" s="1014" t="s">
        <v>1157</v>
      </c>
      <c r="C536" s="1014"/>
      <c r="D536" s="1014"/>
      <c r="E536" s="1014"/>
      <c r="F536" s="1014"/>
      <c r="G536" s="760"/>
    </row>
    <row r="537" spans="1:7" s="747" customFormat="1" ht="47.25" customHeight="1">
      <c r="A537" s="748"/>
      <c r="B537" s="1014" t="s">
        <v>1158</v>
      </c>
      <c r="C537" s="1014"/>
      <c r="D537" s="1014"/>
      <c r="E537" s="1014"/>
      <c r="F537" s="1014"/>
      <c r="G537" s="760"/>
    </row>
    <row r="538" spans="1:7" s="747" customFormat="1">
      <c r="A538" s="748"/>
      <c r="B538" s="754" t="s">
        <v>1159</v>
      </c>
      <c r="C538" s="745"/>
      <c r="D538" s="745"/>
      <c r="E538" s="745"/>
      <c r="F538" s="774"/>
      <c r="G538" s="774"/>
    </row>
    <row r="539" spans="1:7" s="747" customFormat="1" ht="54.75" customHeight="1">
      <c r="A539" s="748"/>
      <c r="B539" s="1014" t="s">
        <v>1160</v>
      </c>
      <c r="C539" s="1014"/>
      <c r="D539" s="1014"/>
      <c r="E539" s="1014"/>
      <c r="F539" s="1014"/>
      <c r="G539" s="760"/>
    </row>
    <row r="540" spans="1:7" s="747" customFormat="1" ht="43.5" customHeight="1">
      <c r="A540" s="748"/>
      <c r="B540" s="1014" t="s">
        <v>1161</v>
      </c>
      <c r="C540" s="1014"/>
      <c r="D540" s="1014"/>
      <c r="E540" s="1014"/>
      <c r="F540" s="1014"/>
      <c r="G540" s="760"/>
    </row>
    <row r="541" spans="1:7" s="747" customFormat="1" ht="16.5" customHeight="1">
      <c r="A541" s="748"/>
      <c r="B541" s="1014" t="s">
        <v>1162</v>
      </c>
      <c r="C541" s="1014"/>
      <c r="D541" s="1014"/>
      <c r="E541" s="1014"/>
      <c r="F541" s="1014"/>
      <c r="G541" s="760"/>
    </row>
    <row r="542" spans="1:7" s="747" customFormat="1" ht="30" customHeight="1">
      <c r="A542" s="748"/>
      <c r="B542" s="1014" t="s">
        <v>1163</v>
      </c>
      <c r="C542" s="1014"/>
      <c r="D542" s="1014"/>
      <c r="E542" s="1014"/>
      <c r="F542" s="1014"/>
      <c r="G542" s="760"/>
    </row>
    <row r="543" spans="1:7" s="747" customFormat="1" ht="34.5" customHeight="1">
      <c r="A543" s="748"/>
      <c r="B543" s="1014" t="s">
        <v>1164</v>
      </c>
      <c r="C543" s="1014"/>
      <c r="D543" s="1014"/>
      <c r="E543" s="1014"/>
      <c r="F543" s="1014"/>
      <c r="G543" s="760"/>
    </row>
    <row r="544" spans="1:7" s="747" customFormat="1" ht="30.75" customHeight="1">
      <c r="A544" s="748"/>
      <c r="B544" s="1014" t="s">
        <v>1165</v>
      </c>
      <c r="C544" s="1014"/>
      <c r="D544" s="1014"/>
      <c r="E544" s="1014"/>
      <c r="F544" s="1014"/>
      <c r="G544" s="760"/>
    </row>
    <row r="545" spans="1:7" s="747" customFormat="1" ht="29.25" customHeight="1">
      <c r="A545" s="748"/>
      <c r="B545" s="1014" t="s">
        <v>1166</v>
      </c>
      <c r="C545" s="1014"/>
      <c r="D545" s="1014"/>
      <c r="E545" s="1014"/>
      <c r="F545" s="1014"/>
      <c r="G545" s="760"/>
    </row>
    <row r="546" spans="1:7" s="747" customFormat="1" ht="69" customHeight="1">
      <c r="A546" s="748"/>
      <c r="B546" s="1014" t="s">
        <v>1167</v>
      </c>
      <c r="C546" s="1014"/>
      <c r="D546" s="1014"/>
      <c r="E546" s="1014"/>
      <c r="F546" s="1014"/>
      <c r="G546" s="760"/>
    </row>
    <row r="547" spans="1:7" s="747" customFormat="1">
      <c r="A547" s="748"/>
      <c r="B547" s="754" t="s">
        <v>1168</v>
      </c>
      <c r="C547" s="745"/>
      <c r="D547" s="745"/>
      <c r="E547" s="745"/>
      <c r="F547" s="774"/>
      <c r="G547" s="774"/>
    </row>
    <row r="548" spans="1:7" s="747" customFormat="1" ht="34.5" customHeight="1">
      <c r="A548" s="748"/>
      <c r="B548" s="1014" t="s">
        <v>1169</v>
      </c>
      <c r="C548" s="1014"/>
      <c r="D548" s="1014"/>
      <c r="E548" s="1014"/>
      <c r="F548" s="1014"/>
      <c r="G548" s="760"/>
    </row>
    <row r="549" spans="1:7" s="747" customFormat="1" ht="140.44999999999999" customHeight="1">
      <c r="A549" s="748"/>
      <c r="B549" s="1014" t="s">
        <v>1170</v>
      </c>
      <c r="C549" s="1014"/>
      <c r="D549" s="1014"/>
      <c r="E549" s="1014"/>
      <c r="F549" s="1014"/>
      <c r="G549" s="760"/>
    </row>
    <row r="550" spans="1:7" s="747" customFormat="1" ht="12.75" customHeight="1">
      <c r="A550" s="748"/>
      <c r="B550" s="1014" t="s">
        <v>1171</v>
      </c>
      <c r="C550" s="1014"/>
      <c r="D550" s="1014"/>
      <c r="E550" s="1014"/>
      <c r="F550" s="1014"/>
      <c r="G550" s="760"/>
    </row>
    <row r="551" spans="1:7" s="747" customFormat="1" ht="84" customHeight="1">
      <c r="A551" s="748"/>
      <c r="B551" s="1014" t="s">
        <v>1172</v>
      </c>
      <c r="C551" s="1014"/>
      <c r="D551" s="1014"/>
      <c r="E551" s="1014"/>
      <c r="F551" s="1014"/>
      <c r="G551" s="760"/>
    </row>
    <row r="552" spans="1:7" s="747" customFormat="1" ht="31.5" customHeight="1">
      <c r="A552" s="748"/>
      <c r="B552" s="1014" t="s">
        <v>1173</v>
      </c>
      <c r="C552" s="1014"/>
      <c r="D552" s="1014"/>
      <c r="E552" s="1014"/>
      <c r="F552" s="1014"/>
      <c r="G552" s="760"/>
    </row>
    <row r="553" spans="1:7" s="747" customFormat="1" ht="51" customHeight="1">
      <c r="A553" s="748"/>
      <c r="B553" s="1014" t="s">
        <v>1174</v>
      </c>
      <c r="C553" s="1014"/>
      <c r="D553" s="1014"/>
      <c r="E553" s="1014"/>
      <c r="F553" s="1014"/>
      <c r="G553" s="760"/>
    </row>
    <row r="554" spans="1:7" s="747" customFormat="1" ht="31.5" customHeight="1">
      <c r="A554" s="748"/>
      <c r="B554" s="1014" t="s">
        <v>1175</v>
      </c>
      <c r="C554" s="1014"/>
      <c r="D554" s="1014"/>
      <c r="E554" s="1014"/>
      <c r="F554" s="1014"/>
      <c r="G554" s="760"/>
    </row>
    <row r="555" spans="1:7" s="747" customFormat="1">
      <c r="A555" s="748"/>
      <c r="B555" s="754"/>
      <c r="C555" s="755"/>
      <c r="D555" s="745"/>
      <c r="E555" s="745"/>
      <c r="F555" s="774"/>
      <c r="G555" s="774"/>
    </row>
    <row r="556" spans="1:7" s="747" customFormat="1">
      <c r="A556" s="748"/>
      <c r="B556" s="775" t="s">
        <v>1176</v>
      </c>
      <c r="C556" s="755"/>
      <c r="D556" s="745"/>
      <c r="E556" s="745"/>
      <c r="F556" s="774"/>
      <c r="G556" s="774"/>
    </row>
    <row r="557" spans="1:7" s="747" customFormat="1">
      <c r="A557" s="748"/>
      <c r="B557" s="754"/>
      <c r="C557" s="755"/>
      <c r="D557" s="745"/>
      <c r="E557" s="745"/>
      <c r="F557" s="774"/>
      <c r="G557" s="774"/>
    </row>
    <row r="558" spans="1:7" s="747" customFormat="1" ht="32.25" customHeight="1">
      <c r="A558" s="748"/>
      <c r="B558" s="1014" t="s">
        <v>1177</v>
      </c>
      <c r="C558" s="1014"/>
      <c r="D558" s="1014"/>
      <c r="E558" s="1014"/>
      <c r="F558" s="1014"/>
      <c r="G558" s="760"/>
    </row>
    <row r="559" spans="1:7" s="747" customFormat="1">
      <c r="A559" s="748"/>
      <c r="B559" s="779" t="s">
        <v>1178</v>
      </c>
      <c r="C559" s="745"/>
      <c r="D559" s="745"/>
      <c r="E559" s="745"/>
      <c r="F559" s="774"/>
      <c r="G559" s="774"/>
    </row>
    <row r="560" spans="1:7" s="747" customFormat="1">
      <c r="A560" s="748"/>
      <c r="B560" s="779"/>
      <c r="C560" s="745"/>
      <c r="D560" s="745"/>
      <c r="E560" s="745"/>
      <c r="F560" s="774"/>
      <c r="G560" s="774"/>
    </row>
    <row r="561" spans="1:7" s="747" customFormat="1" ht="17.25" customHeight="1">
      <c r="A561" s="748"/>
      <c r="B561" s="1014" t="s">
        <v>1179</v>
      </c>
      <c r="C561" s="1014"/>
      <c r="D561" s="1014"/>
      <c r="E561" s="1014"/>
      <c r="F561" s="1014"/>
      <c r="G561" s="760"/>
    </row>
    <row r="562" spans="1:7" s="747" customFormat="1" ht="29.25" customHeight="1">
      <c r="A562" s="748"/>
      <c r="B562" s="1014" t="s">
        <v>1180</v>
      </c>
      <c r="C562" s="1014"/>
      <c r="D562" s="1014"/>
      <c r="E562" s="1014"/>
      <c r="F562" s="1014"/>
      <c r="G562" s="760"/>
    </row>
    <row r="563" spans="1:7" s="747" customFormat="1" ht="31.5" customHeight="1">
      <c r="A563" s="748"/>
      <c r="B563" s="1014" t="s">
        <v>1181</v>
      </c>
      <c r="C563" s="1014"/>
      <c r="D563" s="1014"/>
      <c r="E563" s="1014"/>
      <c r="F563" s="1014"/>
      <c r="G563" s="760"/>
    </row>
    <row r="564" spans="1:7" s="747" customFormat="1" ht="14.25" customHeight="1">
      <c r="A564" s="748"/>
      <c r="B564" s="1014" t="s">
        <v>1182</v>
      </c>
      <c r="C564" s="1014"/>
      <c r="D564" s="1014"/>
      <c r="E564" s="1014"/>
      <c r="F564" s="1014"/>
      <c r="G564" s="760"/>
    </row>
    <row r="565" spans="1:7" s="747" customFormat="1" ht="31.5" customHeight="1">
      <c r="A565" s="748"/>
      <c r="B565" s="1014" t="s">
        <v>1183</v>
      </c>
      <c r="C565" s="1014"/>
      <c r="D565" s="1014"/>
      <c r="E565" s="1014"/>
      <c r="F565" s="1014"/>
      <c r="G565" s="760"/>
    </row>
    <row r="566" spans="1:7" s="747" customFormat="1" ht="49.5" customHeight="1">
      <c r="A566" s="748"/>
      <c r="B566" s="1014" t="s">
        <v>1184</v>
      </c>
      <c r="C566" s="1014"/>
      <c r="D566" s="1014"/>
      <c r="E566" s="1014"/>
      <c r="F566" s="1014"/>
      <c r="G566" s="760"/>
    </row>
    <row r="567" spans="1:7" s="747" customFormat="1" ht="29.45" customHeight="1">
      <c r="A567" s="748"/>
      <c r="B567" s="1014" t="s">
        <v>1185</v>
      </c>
      <c r="C567" s="1014"/>
      <c r="D567" s="1014"/>
      <c r="E567" s="1014"/>
      <c r="F567" s="1014"/>
      <c r="G567" s="760"/>
    </row>
    <row r="568" spans="1:7" s="747" customFormat="1">
      <c r="A568" s="748"/>
      <c r="B568" s="779"/>
      <c r="C568" s="745"/>
      <c r="D568" s="745"/>
      <c r="E568" s="745"/>
      <c r="F568" s="774"/>
      <c r="G568" s="774"/>
    </row>
    <row r="569" spans="1:7" s="747" customFormat="1">
      <c r="A569" s="748"/>
      <c r="B569" s="779" t="s">
        <v>1186</v>
      </c>
      <c r="C569" s="745"/>
      <c r="D569" s="745"/>
      <c r="E569" s="745"/>
      <c r="F569" s="774"/>
      <c r="G569" s="774"/>
    </row>
    <row r="570" spans="1:7" s="747" customFormat="1" ht="12.75" customHeight="1">
      <c r="A570" s="748"/>
      <c r="B570" s="1014" t="s">
        <v>1187</v>
      </c>
      <c r="C570" s="1014"/>
      <c r="D570" s="1014"/>
      <c r="E570" s="1014"/>
      <c r="F570" s="1014"/>
      <c r="G570" s="760"/>
    </row>
    <row r="571" spans="1:7" s="747" customFormat="1" ht="12.75" customHeight="1">
      <c r="A571" s="748"/>
      <c r="B571" s="1014" t="s">
        <v>1188</v>
      </c>
      <c r="C571" s="1014"/>
      <c r="D571" s="1014"/>
      <c r="E571" s="1014"/>
      <c r="F571" s="1014"/>
      <c r="G571" s="760"/>
    </row>
    <row r="572" spans="1:7" s="747" customFormat="1" ht="12.75" customHeight="1">
      <c r="A572" s="748"/>
      <c r="B572" s="1014" t="s">
        <v>1189</v>
      </c>
      <c r="C572" s="1014"/>
      <c r="D572" s="1014"/>
      <c r="E572" s="1014"/>
      <c r="F572" s="1014"/>
      <c r="G572" s="760"/>
    </row>
    <row r="573" spans="1:7" s="747" customFormat="1" ht="12.75" customHeight="1">
      <c r="A573" s="748"/>
      <c r="B573" s="1014" t="s">
        <v>1190</v>
      </c>
      <c r="C573" s="1014"/>
      <c r="D573" s="1014"/>
      <c r="E573" s="1014"/>
      <c r="F573" s="1014"/>
      <c r="G573" s="760"/>
    </row>
    <row r="574" spans="1:7" s="747" customFormat="1">
      <c r="A574" s="748"/>
      <c r="B574" s="754"/>
      <c r="C574" s="745"/>
      <c r="D574" s="745"/>
      <c r="E574" s="745"/>
      <c r="F574" s="774"/>
      <c r="G574" s="774"/>
    </row>
    <row r="575" spans="1:7" s="747" customFormat="1">
      <c r="A575" s="748"/>
      <c r="B575" s="754" t="s">
        <v>1191</v>
      </c>
      <c r="C575" s="745"/>
      <c r="D575" s="745"/>
      <c r="E575" s="745"/>
      <c r="F575" s="774"/>
      <c r="G575" s="774"/>
    </row>
    <row r="576" spans="1:7" s="747" customFormat="1" ht="43.5" customHeight="1">
      <c r="A576" s="748"/>
      <c r="B576" s="1014" t="s">
        <v>1192</v>
      </c>
      <c r="C576" s="1014"/>
      <c r="D576" s="1014"/>
      <c r="E576" s="1014"/>
      <c r="F576" s="1014"/>
      <c r="G576" s="760"/>
    </row>
    <row r="577" spans="1:7" s="747" customFormat="1" ht="12.75" customHeight="1">
      <c r="A577" s="748"/>
      <c r="B577" s="1014" t="s">
        <v>1193</v>
      </c>
      <c r="C577" s="1014"/>
      <c r="D577" s="1014"/>
      <c r="E577" s="1014"/>
      <c r="F577" s="1014"/>
      <c r="G577" s="760"/>
    </row>
    <row r="578" spans="1:7" s="747" customFormat="1">
      <c r="A578" s="748"/>
      <c r="B578" s="779"/>
      <c r="C578" s="745"/>
      <c r="D578" s="745"/>
      <c r="E578" s="745"/>
      <c r="F578" s="774"/>
      <c r="G578" s="774"/>
    </row>
    <row r="579" spans="1:7" s="747" customFormat="1">
      <c r="A579" s="748"/>
      <c r="B579" s="779" t="s">
        <v>1194</v>
      </c>
      <c r="C579" s="745"/>
      <c r="D579" s="745"/>
      <c r="E579" s="745"/>
      <c r="F579" s="774"/>
      <c r="G579" s="774"/>
    </row>
    <row r="580" spans="1:7" s="747" customFormat="1" ht="45" customHeight="1">
      <c r="A580" s="748"/>
      <c r="B580" s="1014" t="s">
        <v>1195</v>
      </c>
      <c r="C580" s="1014"/>
      <c r="D580" s="1014"/>
      <c r="E580" s="1014"/>
      <c r="F580" s="1014"/>
      <c r="G580" s="760"/>
    </row>
    <row r="581" spans="1:7" s="747" customFormat="1" ht="33.75" customHeight="1">
      <c r="A581" s="748"/>
      <c r="B581" s="1014" t="s">
        <v>1196</v>
      </c>
      <c r="C581" s="1014"/>
      <c r="D581" s="1014"/>
      <c r="E581" s="1014"/>
      <c r="F581" s="1014"/>
      <c r="G581" s="760"/>
    </row>
    <row r="582" spans="1:7" s="747" customFormat="1" ht="28.9" customHeight="1">
      <c r="A582" s="748"/>
      <c r="B582" s="1014" t="s">
        <v>1197</v>
      </c>
      <c r="C582" s="1014"/>
      <c r="D582" s="1014"/>
      <c r="E582" s="1014"/>
      <c r="F582" s="1014"/>
      <c r="G582" s="760"/>
    </row>
    <row r="583" spans="1:7" s="747" customFormat="1" ht="42" customHeight="1">
      <c r="A583" s="748"/>
      <c r="B583" s="1014" t="s">
        <v>1198</v>
      </c>
      <c r="C583" s="1014"/>
      <c r="D583" s="1014"/>
      <c r="E583" s="1014"/>
      <c r="F583" s="1014"/>
      <c r="G583" s="760"/>
    </row>
    <row r="584" spans="1:7" s="747" customFormat="1" ht="42.6" customHeight="1">
      <c r="A584" s="748"/>
      <c r="B584" s="1014" t="s">
        <v>1199</v>
      </c>
      <c r="C584" s="1014"/>
      <c r="D584" s="1014"/>
      <c r="E584" s="1014"/>
      <c r="F584" s="1014"/>
      <c r="G584" s="760"/>
    </row>
    <row r="585" spans="1:7" s="747" customFormat="1" ht="20.25" customHeight="1">
      <c r="A585" s="748"/>
      <c r="B585" s="1014" t="s">
        <v>1200</v>
      </c>
      <c r="C585" s="1014"/>
      <c r="D585" s="1014"/>
      <c r="E585" s="1014"/>
      <c r="F585" s="1014"/>
      <c r="G585" s="760"/>
    </row>
    <row r="586" spans="1:7" s="747" customFormat="1" ht="42" customHeight="1">
      <c r="A586" s="748"/>
      <c r="B586" s="1014" t="s">
        <v>1201</v>
      </c>
      <c r="C586" s="1014"/>
      <c r="D586" s="1014"/>
      <c r="E586" s="1014"/>
      <c r="F586" s="1014"/>
      <c r="G586" s="760"/>
    </row>
    <row r="587" spans="1:7" s="747" customFormat="1">
      <c r="A587" s="748"/>
      <c r="B587" s="754"/>
      <c r="C587" s="745"/>
      <c r="D587" s="745"/>
      <c r="E587" s="745"/>
      <c r="F587" s="774"/>
      <c r="G587" s="774"/>
    </row>
    <row r="588" spans="1:7" s="747" customFormat="1">
      <c r="A588" s="748"/>
      <c r="B588" s="754" t="s">
        <v>1038</v>
      </c>
      <c r="C588" s="745"/>
      <c r="D588" s="745"/>
      <c r="E588" s="745"/>
      <c r="F588" s="774"/>
      <c r="G588" s="774"/>
    </row>
    <row r="589" spans="1:7" s="747" customFormat="1" ht="12.75" customHeight="1">
      <c r="A589" s="748"/>
      <c r="B589" s="1014" t="s">
        <v>1202</v>
      </c>
      <c r="C589" s="1014"/>
      <c r="D589" s="1014"/>
      <c r="E589" s="1014"/>
      <c r="F589" s="1014"/>
      <c r="G589" s="760"/>
    </row>
    <row r="590" spans="1:7" s="747" customFormat="1" ht="12.75" customHeight="1">
      <c r="A590" s="748"/>
      <c r="B590" s="1014" t="s">
        <v>1203</v>
      </c>
      <c r="C590" s="1014"/>
      <c r="D590" s="1014"/>
      <c r="E590" s="1014"/>
      <c r="F590" s="1014"/>
      <c r="G590" s="760"/>
    </row>
    <row r="591" spans="1:7" s="747" customFormat="1">
      <c r="A591" s="748"/>
      <c r="B591" s="754"/>
      <c r="C591" s="745"/>
      <c r="D591" s="745"/>
      <c r="E591" s="745"/>
      <c r="F591" s="774"/>
      <c r="G591" s="774"/>
    </row>
    <row r="592" spans="1:7" s="747" customFormat="1">
      <c r="A592" s="748"/>
      <c r="B592" s="754" t="s">
        <v>1204</v>
      </c>
      <c r="C592" s="745"/>
      <c r="D592" s="745"/>
      <c r="E592" s="745"/>
      <c r="F592" s="774"/>
      <c r="G592" s="774"/>
    </row>
    <row r="593" spans="1:7" s="747" customFormat="1" ht="33.75" customHeight="1">
      <c r="A593" s="748"/>
      <c r="B593" s="1014" t="s">
        <v>1205</v>
      </c>
      <c r="C593" s="1014"/>
      <c r="D593" s="1014"/>
      <c r="E593" s="1014"/>
      <c r="F593" s="1014"/>
      <c r="G593" s="760"/>
    </row>
    <row r="594" spans="1:7" s="747" customFormat="1">
      <c r="A594" s="748"/>
      <c r="B594" s="1014" t="s">
        <v>1206</v>
      </c>
      <c r="C594" s="1014"/>
      <c r="D594" s="1014"/>
      <c r="E594" s="1014"/>
      <c r="F594" s="1014"/>
      <c r="G594" s="760"/>
    </row>
    <row r="595" spans="1:7" s="747" customFormat="1" ht="33.75" customHeight="1">
      <c r="A595" s="748"/>
      <c r="B595" s="1014" t="s">
        <v>1207</v>
      </c>
      <c r="C595" s="1014"/>
      <c r="D595" s="1014"/>
      <c r="E595" s="1014"/>
      <c r="F595" s="1014"/>
      <c r="G595" s="760"/>
    </row>
    <row r="596" spans="1:7" s="747" customFormat="1">
      <c r="A596" s="748"/>
      <c r="B596" s="754"/>
      <c r="C596" s="745"/>
      <c r="D596" s="745"/>
      <c r="E596" s="745"/>
      <c r="F596" s="774"/>
      <c r="G596" s="774"/>
    </row>
    <row r="597" spans="1:7" s="747" customFormat="1">
      <c r="A597" s="748"/>
      <c r="B597" s="754" t="s">
        <v>1208</v>
      </c>
      <c r="C597" s="745"/>
      <c r="D597" s="745"/>
      <c r="E597" s="745"/>
      <c r="F597" s="774"/>
      <c r="G597" s="774"/>
    </row>
    <row r="598" spans="1:7" s="747" customFormat="1" ht="12.75" customHeight="1">
      <c r="A598" s="748"/>
      <c r="B598" s="1014" t="s">
        <v>1209</v>
      </c>
      <c r="C598" s="1014"/>
      <c r="D598" s="1014"/>
      <c r="E598" s="1014"/>
      <c r="F598" s="1014"/>
      <c r="G598" s="760"/>
    </row>
    <row r="599" spans="1:7" s="747" customFormat="1">
      <c r="A599" s="748"/>
      <c r="B599" s="754"/>
      <c r="C599" s="745"/>
      <c r="D599" s="745"/>
      <c r="E599" s="745"/>
      <c r="F599" s="774"/>
      <c r="G599" s="774"/>
    </row>
    <row r="600" spans="1:7" s="747" customFormat="1">
      <c r="A600" s="748"/>
      <c r="B600" s="754" t="s">
        <v>1210</v>
      </c>
      <c r="C600" s="745"/>
      <c r="D600" s="745"/>
      <c r="E600" s="745"/>
      <c r="F600" s="774"/>
      <c r="G600" s="774"/>
    </row>
    <row r="601" spans="1:7" s="747" customFormat="1" ht="27.6" customHeight="1">
      <c r="A601" s="748"/>
      <c r="B601" s="1014" t="s">
        <v>1211</v>
      </c>
      <c r="C601" s="1014"/>
      <c r="D601" s="1014"/>
      <c r="E601" s="1014"/>
      <c r="F601" s="1014"/>
      <c r="G601" s="760"/>
    </row>
    <row r="602" spans="1:7" s="747" customFormat="1">
      <c r="A602" s="748"/>
      <c r="B602" s="754"/>
      <c r="C602" s="745"/>
      <c r="D602" s="745"/>
      <c r="E602" s="745"/>
      <c r="F602" s="774"/>
      <c r="G602" s="774"/>
    </row>
    <row r="603" spans="1:7" s="747" customFormat="1">
      <c r="A603" s="748"/>
      <c r="B603" s="754" t="s">
        <v>893</v>
      </c>
      <c r="C603" s="745"/>
      <c r="D603" s="745"/>
      <c r="E603" s="745"/>
      <c r="F603" s="774"/>
      <c r="G603" s="774"/>
    </row>
    <row r="604" spans="1:7" s="747" customFormat="1" ht="12.75" customHeight="1">
      <c r="A604" s="748"/>
      <c r="B604" s="1014" t="s">
        <v>1212</v>
      </c>
      <c r="C604" s="1014"/>
      <c r="D604" s="1014"/>
      <c r="E604" s="1014"/>
      <c r="F604" s="1014"/>
      <c r="G604" s="760"/>
    </row>
    <row r="605" spans="1:7" s="747" customFormat="1">
      <c r="A605" s="748"/>
      <c r="B605" s="754" t="s">
        <v>989</v>
      </c>
      <c r="C605" s="745"/>
      <c r="D605" s="745"/>
      <c r="E605" s="745"/>
      <c r="F605" s="774"/>
      <c r="G605" s="774"/>
    </row>
    <row r="606" spans="1:7" s="747" customFormat="1">
      <c r="A606" s="748"/>
      <c r="B606" s="754" t="s">
        <v>990</v>
      </c>
      <c r="C606" s="745"/>
      <c r="D606" s="745"/>
      <c r="E606" s="745"/>
      <c r="F606" s="774"/>
      <c r="G606" s="774"/>
    </row>
    <row r="607" spans="1:7" s="747" customFormat="1" ht="12.75" customHeight="1">
      <c r="A607" s="748"/>
      <c r="B607" s="1014" t="s">
        <v>991</v>
      </c>
      <c r="C607" s="1014"/>
      <c r="D607" s="1014"/>
      <c r="E607" s="1014"/>
      <c r="F607" s="1014"/>
      <c r="G607" s="760"/>
    </row>
    <row r="608" spans="1:7" s="747" customFormat="1" ht="42" customHeight="1">
      <c r="A608" s="748"/>
      <c r="B608" s="1014" t="s">
        <v>992</v>
      </c>
      <c r="C608" s="1014"/>
      <c r="D608" s="1014"/>
      <c r="E608" s="1014"/>
      <c r="F608" s="1014"/>
      <c r="G608" s="760"/>
    </row>
    <row r="609" spans="1:7" s="747" customFormat="1">
      <c r="A609" s="748"/>
      <c r="B609" s="754" t="s">
        <v>1213</v>
      </c>
      <c r="C609" s="745"/>
      <c r="D609" s="745"/>
      <c r="E609" s="745"/>
      <c r="F609" s="774"/>
      <c r="G609" s="774"/>
    </row>
    <row r="610" spans="1:7" s="747" customFormat="1">
      <c r="A610" s="748"/>
      <c r="B610" s="1014" t="s">
        <v>993</v>
      </c>
      <c r="C610" s="1014"/>
      <c r="D610" s="1014"/>
      <c r="E610" s="1014"/>
      <c r="F610" s="1014"/>
      <c r="G610" s="760"/>
    </row>
    <row r="611" spans="1:7" s="747" customFormat="1">
      <c r="A611" s="748"/>
      <c r="B611" s="754" t="s">
        <v>994</v>
      </c>
      <c r="C611" s="745"/>
      <c r="D611" s="745"/>
      <c r="E611" s="745"/>
      <c r="F611" s="774"/>
      <c r="G611" s="774"/>
    </row>
    <row r="612" spans="1:7" s="747" customFormat="1">
      <c r="A612" s="748"/>
      <c r="B612" s="754" t="s">
        <v>995</v>
      </c>
      <c r="C612" s="745"/>
      <c r="D612" s="745"/>
      <c r="E612" s="745"/>
      <c r="F612" s="774"/>
      <c r="G612" s="774"/>
    </row>
    <row r="613" spans="1:7" s="747" customFormat="1" ht="12.75" customHeight="1">
      <c r="A613" s="748"/>
      <c r="B613" s="1014" t="s">
        <v>996</v>
      </c>
      <c r="C613" s="1014"/>
      <c r="D613" s="1014"/>
      <c r="E613" s="1014"/>
      <c r="F613" s="1014"/>
      <c r="G613" s="760"/>
    </row>
    <row r="614" spans="1:7" s="747" customFormat="1">
      <c r="A614" s="748"/>
      <c r="B614" s="754" t="s">
        <v>997</v>
      </c>
      <c r="C614" s="745"/>
      <c r="D614" s="745"/>
      <c r="E614" s="745"/>
      <c r="F614" s="774"/>
      <c r="G614" s="774"/>
    </row>
    <row r="615" spans="1:7" s="747" customFormat="1">
      <c r="A615" s="748"/>
      <c r="B615" s="754" t="s">
        <v>1214</v>
      </c>
      <c r="C615" s="745"/>
      <c r="D615" s="745"/>
      <c r="E615" s="745"/>
      <c r="F615" s="774"/>
      <c r="G615" s="774"/>
    </row>
    <row r="616" spans="1:7" s="747" customFormat="1">
      <c r="A616" s="748"/>
      <c r="B616" s="754"/>
      <c r="C616" s="755"/>
      <c r="D616" s="745"/>
      <c r="E616" s="745"/>
      <c r="F616" s="774"/>
      <c r="G616" s="774"/>
    </row>
    <row r="617" spans="1:7" s="747" customFormat="1">
      <c r="A617" s="748"/>
      <c r="B617" s="775" t="s">
        <v>404</v>
      </c>
      <c r="C617" s="745"/>
      <c r="D617" s="745"/>
      <c r="E617" s="745"/>
      <c r="F617" s="774"/>
      <c r="G617" s="774"/>
    </row>
    <row r="618" spans="1:7" s="747" customFormat="1">
      <c r="A618" s="748"/>
      <c r="B618" s="754"/>
      <c r="C618" s="755"/>
      <c r="D618" s="745"/>
      <c r="E618" s="745"/>
      <c r="F618" s="774"/>
      <c r="G618" s="774"/>
    </row>
    <row r="619" spans="1:7" s="747" customFormat="1" ht="39" customHeight="1">
      <c r="A619" s="748"/>
      <c r="B619" s="1014" t="s">
        <v>1215</v>
      </c>
      <c r="C619" s="1014"/>
      <c r="D619" s="1014"/>
      <c r="E619" s="1014"/>
      <c r="F619" s="1014"/>
      <c r="G619" s="760"/>
    </row>
    <row r="620" spans="1:7" s="747" customFormat="1" ht="30.6" customHeight="1">
      <c r="A620" s="748"/>
      <c r="B620" s="1014" t="s">
        <v>1216</v>
      </c>
      <c r="C620" s="1014"/>
      <c r="D620" s="1014"/>
      <c r="E620" s="1014"/>
      <c r="F620" s="1014"/>
      <c r="G620" s="760"/>
    </row>
    <row r="621" spans="1:7" s="747" customFormat="1">
      <c r="A621" s="748"/>
      <c r="B621" s="1014" t="s">
        <v>1217</v>
      </c>
      <c r="C621" s="1014"/>
      <c r="D621" s="1014"/>
      <c r="E621" s="1014"/>
      <c r="F621" s="1014"/>
      <c r="G621" s="760"/>
    </row>
    <row r="622" spans="1:7" s="747" customFormat="1" ht="12.75" customHeight="1">
      <c r="A622" s="748"/>
      <c r="B622" s="1014" t="s">
        <v>1218</v>
      </c>
      <c r="C622" s="1014"/>
      <c r="D622" s="1014"/>
      <c r="E622" s="1014"/>
      <c r="F622" s="1014"/>
      <c r="G622" s="760"/>
    </row>
    <row r="623" spans="1:7" s="747" customFormat="1" ht="12.75" customHeight="1">
      <c r="A623" s="748"/>
      <c r="B623" s="1014" t="s">
        <v>1219</v>
      </c>
      <c r="C623" s="1014"/>
      <c r="D623" s="1014"/>
      <c r="E623" s="1014"/>
      <c r="F623" s="1014"/>
      <c r="G623" s="760"/>
    </row>
    <row r="624" spans="1:7" s="747" customFormat="1" ht="29.25" customHeight="1">
      <c r="A624" s="748"/>
      <c r="B624" s="1014" t="s">
        <v>1220</v>
      </c>
      <c r="C624" s="1014"/>
      <c r="D624" s="1014"/>
      <c r="E624" s="1014"/>
      <c r="F624" s="1014"/>
      <c r="G624" s="760"/>
    </row>
    <row r="625" spans="1:7" s="747" customFormat="1">
      <c r="A625" s="748"/>
      <c r="B625" s="754" t="s">
        <v>1221</v>
      </c>
      <c r="C625" s="745"/>
      <c r="D625" s="745"/>
      <c r="E625" s="745"/>
      <c r="F625" s="774"/>
      <c r="G625" s="774"/>
    </row>
    <row r="626" spans="1:7" s="747" customFormat="1">
      <c r="A626" s="748"/>
      <c r="B626" s="754" t="s">
        <v>1222</v>
      </c>
      <c r="C626" s="745"/>
      <c r="D626" s="745"/>
      <c r="E626" s="745"/>
      <c r="F626" s="774"/>
      <c r="G626" s="774"/>
    </row>
    <row r="627" spans="1:7" s="747" customFormat="1">
      <c r="A627" s="748"/>
      <c r="B627" s="754" t="s">
        <v>1223</v>
      </c>
      <c r="C627" s="745"/>
      <c r="D627" s="745"/>
      <c r="E627" s="745"/>
      <c r="F627" s="774"/>
      <c r="G627" s="774"/>
    </row>
    <row r="628" spans="1:7" s="747" customFormat="1" ht="12.75" customHeight="1">
      <c r="A628" s="748"/>
      <c r="B628" s="1014" t="s">
        <v>1224</v>
      </c>
      <c r="C628" s="1014"/>
      <c r="D628" s="1014"/>
      <c r="E628" s="1014"/>
      <c r="F628" s="1014"/>
      <c r="G628" s="760"/>
    </row>
    <row r="629" spans="1:7" s="747" customFormat="1">
      <c r="A629" s="748"/>
      <c r="B629" s="1014" t="s">
        <v>1225</v>
      </c>
      <c r="C629" s="1014"/>
      <c r="D629" s="1014"/>
      <c r="E629" s="1014"/>
      <c r="F629" s="1014"/>
      <c r="G629" s="760"/>
    </row>
    <row r="630" spans="1:7" s="747" customFormat="1">
      <c r="A630" s="748"/>
      <c r="B630" s="1014" t="s">
        <v>1226</v>
      </c>
      <c r="C630" s="1014"/>
      <c r="D630" s="1014"/>
      <c r="E630" s="1014"/>
      <c r="F630" s="1014"/>
      <c r="G630" s="760"/>
    </row>
    <row r="631" spans="1:7" s="747" customFormat="1">
      <c r="A631" s="748"/>
      <c r="B631" s="754" t="s">
        <v>1227</v>
      </c>
      <c r="C631" s="745"/>
      <c r="D631" s="745"/>
      <c r="E631" s="745"/>
      <c r="F631" s="774"/>
      <c r="G631" s="774"/>
    </row>
    <row r="632" spans="1:7" s="747" customFormat="1">
      <c r="A632" s="748"/>
      <c r="B632" s="1014" t="s">
        <v>1228</v>
      </c>
      <c r="C632" s="1014"/>
      <c r="D632" s="1014"/>
      <c r="E632" s="1014"/>
      <c r="F632" s="1014"/>
      <c r="G632" s="760"/>
    </row>
    <row r="633" spans="1:7" s="747" customFormat="1">
      <c r="A633" s="748"/>
      <c r="B633" s="1014" t="s">
        <v>1229</v>
      </c>
      <c r="C633" s="1014"/>
      <c r="D633" s="1014"/>
      <c r="E633" s="1014"/>
      <c r="F633" s="1014"/>
      <c r="G633" s="760"/>
    </row>
    <row r="634" spans="1:7" s="747" customFormat="1" ht="12.75" customHeight="1">
      <c r="A634" s="748"/>
      <c r="B634" s="1014" t="s">
        <v>1230</v>
      </c>
      <c r="C634" s="1014"/>
      <c r="D634" s="1014"/>
      <c r="E634" s="1014"/>
      <c r="F634" s="1014"/>
      <c r="G634" s="760"/>
    </row>
    <row r="635" spans="1:7" s="747" customFormat="1">
      <c r="A635" s="748"/>
      <c r="B635" s="1014" t="s">
        <v>1231</v>
      </c>
      <c r="C635" s="1014"/>
      <c r="D635" s="1014"/>
      <c r="E635" s="1014"/>
      <c r="F635" s="1014"/>
      <c r="G635" s="760"/>
    </row>
    <row r="636" spans="1:7" s="747" customFormat="1" ht="31.5" customHeight="1">
      <c r="A636" s="748"/>
      <c r="B636" s="1014" t="s">
        <v>1232</v>
      </c>
      <c r="C636" s="1014"/>
      <c r="D636" s="1014"/>
      <c r="E636" s="1014"/>
      <c r="F636" s="1014"/>
      <c r="G636" s="760"/>
    </row>
    <row r="637" spans="1:7" s="747" customFormat="1">
      <c r="A637" s="748"/>
      <c r="B637" s="1014" t="s">
        <v>1233</v>
      </c>
      <c r="C637" s="1014"/>
      <c r="D637" s="1014"/>
      <c r="E637" s="1014"/>
      <c r="F637" s="1014"/>
      <c r="G637" s="760"/>
    </row>
    <row r="638" spans="1:7" s="747" customFormat="1" ht="18.75" customHeight="1">
      <c r="A638" s="748"/>
      <c r="B638" s="1014" t="s">
        <v>1234</v>
      </c>
      <c r="C638" s="1014"/>
      <c r="D638" s="1014"/>
      <c r="E638" s="1014"/>
      <c r="F638" s="1014"/>
      <c r="G638" s="760"/>
    </row>
    <row r="639" spans="1:7" s="747" customFormat="1" ht="12.75" customHeight="1">
      <c r="A639" s="748"/>
      <c r="B639" s="1014" t="s">
        <v>1235</v>
      </c>
      <c r="C639" s="1014"/>
      <c r="D639" s="1014"/>
      <c r="E639" s="1014"/>
      <c r="F639" s="1014"/>
      <c r="G639" s="760"/>
    </row>
    <row r="640" spans="1:7" s="747" customFormat="1">
      <c r="A640" s="748"/>
      <c r="B640" s="1014" t="s">
        <v>1236</v>
      </c>
      <c r="C640" s="1014"/>
      <c r="D640" s="1014"/>
      <c r="E640" s="1014"/>
      <c r="F640" s="1014"/>
      <c r="G640" s="760"/>
    </row>
    <row r="641" spans="1:7" s="747" customFormat="1" ht="43.15" customHeight="1">
      <c r="A641" s="748"/>
      <c r="B641" s="1014" t="s">
        <v>1237</v>
      </c>
      <c r="C641" s="1014"/>
      <c r="D641" s="1014"/>
      <c r="E641" s="1014"/>
      <c r="F641" s="1014"/>
      <c r="G641" s="760"/>
    </row>
    <row r="642" spans="1:7" s="747" customFormat="1" ht="57" customHeight="1">
      <c r="A642" s="748"/>
      <c r="B642" s="1014" t="s">
        <v>1238</v>
      </c>
      <c r="C642" s="1014"/>
      <c r="D642" s="1014"/>
      <c r="E642" s="1014"/>
      <c r="F642" s="1014"/>
      <c r="G642" s="760"/>
    </row>
    <row r="643" spans="1:7" s="747" customFormat="1">
      <c r="A643" s="748"/>
      <c r="B643" s="754"/>
      <c r="C643" s="745"/>
      <c r="D643" s="745"/>
      <c r="E643" s="745"/>
      <c r="F643" s="774"/>
      <c r="G643" s="774"/>
    </row>
    <row r="644" spans="1:7" s="747" customFormat="1" ht="12.75" customHeight="1">
      <c r="A644" s="748"/>
      <c r="B644" s="1014" t="s">
        <v>1239</v>
      </c>
      <c r="C644" s="1014"/>
      <c r="D644" s="1014"/>
      <c r="E644" s="1014"/>
      <c r="F644" s="1014"/>
      <c r="G644" s="760"/>
    </row>
    <row r="645" spans="1:7" s="747" customFormat="1" ht="12.75" customHeight="1">
      <c r="A645" s="748"/>
      <c r="B645" s="1014" t="s">
        <v>1240</v>
      </c>
      <c r="C645" s="1014"/>
      <c r="D645" s="1014"/>
      <c r="E645" s="1014"/>
      <c r="F645" s="1014"/>
      <c r="G645" s="760"/>
    </row>
    <row r="646" spans="1:7" s="747" customFormat="1" ht="29.25" customHeight="1">
      <c r="A646" s="748"/>
      <c r="B646" s="1014" t="s">
        <v>1241</v>
      </c>
      <c r="C646" s="1014"/>
      <c r="D646" s="1014"/>
      <c r="E646" s="1014"/>
      <c r="F646" s="1014"/>
      <c r="G646" s="760"/>
    </row>
    <row r="647" spans="1:7" s="747" customFormat="1" ht="12.75" customHeight="1">
      <c r="A647" s="748"/>
      <c r="B647" s="1014" t="s">
        <v>1242</v>
      </c>
      <c r="C647" s="1014"/>
      <c r="D647" s="1014"/>
      <c r="E647" s="1014"/>
      <c r="F647" s="1014"/>
      <c r="G647" s="760"/>
    </row>
    <row r="648" spans="1:7" s="747" customFormat="1" ht="12.75" customHeight="1">
      <c r="A648" s="748"/>
      <c r="B648" s="1014" t="s">
        <v>1243</v>
      </c>
      <c r="C648" s="1014"/>
      <c r="D648" s="1014"/>
      <c r="E648" s="1014"/>
      <c r="F648" s="1014"/>
      <c r="G648" s="760"/>
    </row>
    <row r="649" spans="1:7" s="747" customFormat="1">
      <c r="A649" s="748"/>
      <c r="B649" s="1014" t="s">
        <v>1244</v>
      </c>
      <c r="C649" s="1014"/>
      <c r="D649" s="1014"/>
      <c r="E649" s="1014"/>
      <c r="F649" s="1014"/>
      <c r="G649" s="760"/>
    </row>
    <row r="650" spans="1:7" s="747" customFormat="1">
      <c r="A650" s="748"/>
      <c r="B650" s="1014" t="s">
        <v>1245</v>
      </c>
      <c r="C650" s="1014"/>
      <c r="D650" s="1014"/>
      <c r="E650" s="1014"/>
      <c r="F650" s="1014"/>
      <c r="G650" s="760"/>
    </row>
    <row r="651" spans="1:7" s="747" customFormat="1" ht="44.25" customHeight="1">
      <c r="A651" s="748"/>
      <c r="B651" s="1014" t="s">
        <v>1246</v>
      </c>
      <c r="C651" s="1014"/>
      <c r="D651" s="1014"/>
      <c r="E651" s="1014"/>
      <c r="F651" s="1014"/>
      <c r="G651" s="760"/>
    </row>
    <row r="652" spans="1:7" s="747" customFormat="1" ht="44.25" customHeight="1">
      <c r="A652" s="748"/>
      <c r="B652" s="1014" t="s">
        <v>1247</v>
      </c>
      <c r="C652" s="1014"/>
      <c r="D652" s="1014"/>
      <c r="E652" s="1014"/>
      <c r="F652" s="1014"/>
      <c r="G652" s="760"/>
    </row>
    <row r="653" spans="1:7" s="747" customFormat="1" ht="18.600000000000001" customHeight="1">
      <c r="A653" s="748"/>
      <c r="B653" s="1014" t="s">
        <v>1248</v>
      </c>
      <c r="C653" s="1014"/>
      <c r="D653" s="1014"/>
      <c r="E653" s="1014"/>
      <c r="F653" s="1014"/>
      <c r="G653" s="760"/>
    </row>
    <row r="654" spans="1:7" s="747" customFormat="1" ht="45" customHeight="1">
      <c r="A654" s="748"/>
      <c r="B654" s="1014" t="s">
        <v>1249</v>
      </c>
      <c r="C654" s="1014"/>
      <c r="D654" s="1014"/>
      <c r="E654" s="1014"/>
      <c r="F654" s="1014"/>
      <c r="G654" s="760"/>
    </row>
    <row r="655" spans="1:7" s="747" customFormat="1">
      <c r="A655" s="748"/>
      <c r="B655" s="1014" t="s">
        <v>1250</v>
      </c>
      <c r="C655" s="1014"/>
      <c r="D655" s="1014"/>
      <c r="E655" s="1014"/>
      <c r="F655" s="1014"/>
      <c r="G655" s="760"/>
    </row>
    <row r="656" spans="1:7" s="747" customFormat="1" ht="45" customHeight="1">
      <c r="A656" s="748"/>
      <c r="B656" s="1014" t="s">
        <v>1251</v>
      </c>
      <c r="C656" s="1014"/>
      <c r="D656" s="1014"/>
      <c r="E656" s="1014"/>
      <c r="F656" s="1014"/>
      <c r="G656" s="760"/>
    </row>
    <row r="657" spans="1:7" s="747" customFormat="1" ht="15" customHeight="1">
      <c r="A657" s="748"/>
      <c r="B657" s="1014" t="s">
        <v>1252</v>
      </c>
      <c r="C657" s="1014"/>
      <c r="D657" s="1014"/>
      <c r="E657" s="1014"/>
      <c r="F657" s="1014"/>
      <c r="G657" s="760"/>
    </row>
    <row r="658" spans="1:7" s="747" customFormat="1" ht="12.75" customHeight="1">
      <c r="A658" s="748"/>
      <c r="B658" s="754"/>
      <c r="C658" s="745"/>
      <c r="D658" s="745"/>
      <c r="E658" s="745"/>
      <c r="F658" s="774"/>
      <c r="G658" s="774"/>
    </row>
    <row r="659" spans="1:7" s="747" customFormat="1">
      <c r="A659" s="748"/>
      <c r="B659" s="775" t="s">
        <v>325</v>
      </c>
      <c r="C659" s="745"/>
      <c r="D659" s="745"/>
      <c r="E659" s="745"/>
      <c r="F659" s="774"/>
      <c r="G659" s="774"/>
    </row>
    <row r="660" spans="1:7" s="747" customFormat="1">
      <c r="A660" s="748"/>
      <c r="B660" s="754"/>
      <c r="C660" s="755"/>
      <c r="D660" s="745"/>
      <c r="E660" s="745"/>
      <c r="F660" s="774"/>
      <c r="G660" s="774"/>
    </row>
    <row r="661" spans="1:7" s="747" customFormat="1" ht="35.25" customHeight="1">
      <c r="A661" s="748"/>
      <c r="B661" s="1014" t="s">
        <v>1253</v>
      </c>
      <c r="C661" s="1014"/>
      <c r="D661" s="1014"/>
      <c r="E661" s="1014"/>
      <c r="F661" s="1014"/>
      <c r="G661" s="760"/>
    </row>
    <row r="662" spans="1:7" s="747" customFormat="1" ht="45" customHeight="1">
      <c r="A662" s="748"/>
      <c r="B662" s="1014" t="s">
        <v>1254</v>
      </c>
      <c r="C662" s="1014"/>
      <c r="D662" s="1014"/>
      <c r="E662" s="1014"/>
      <c r="F662" s="1014"/>
      <c r="G662" s="760"/>
    </row>
    <row r="663" spans="1:7" s="747" customFormat="1" ht="43.5" customHeight="1">
      <c r="A663" s="748"/>
      <c r="B663" s="1014" t="s">
        <v>1255</v>
      </c>
      <c r="C663" s="1014"/>
      <c r="D663" s="1014"/>
      <c r="E663" s="1014"/>
      <c r="F663" s="1014"/>
      <c r="G663" s="760"/>
    </row>
    <row r="664" spans="1:7" s="747" customFormat="1" ht="12.75" customHeight="1">
      <c r="A664" s="748"/>
      <c r="B664" s="1014" t="s">
        <v>1256</v>
      </c>
      <c r="C664" s="1014"/>
      <c r="D664" s="1014"/>
      <c r="E664" s="1014"/>
      <c r="F664" s="1014"/>
      <c r="G664" s="760"/>
    </row>
    <row r="665" spans="1:7" s="747" customFormat="1" ht="12.75" customHeight="1">
      <c r="A665" s="748"/>
      <c r="B665" s="1014" t="s">
        <v>1257</v>
      </c>
      <c r="C665" s="1014"/>
      <c r="D665" s="1014"/>
      <c r="E665" s="1014"/>
      <c r="F665" s="1014"/>
      <c r="G665" s="760"/>
    </row>
    <row r="666" spans="1:7" s="747" customFormat="1" ht="12.75" customHeight="1">
      <c r="A666" s="748"/>
      <c r="B666" s="1014" t="s">
        <v>1258</v>
      </c>
      <c r="C666" s="1014"/>
      <c r="D666" s="1014"/>
      <c r="E666" s="1014"/>
      <c r="F666" s="1014"/>
      <c r="G666" s="760"/>
    </row>
    <row r="667" spans="1:7" s="747" customFormat="1" ht="12.75" customHeight="1">
      <c r="A667" s="748"/>
      <c r="B667" s="1014" t="s">
        <v>1259</v>
      </c>
      <c r="C667" s="1014"/>
      <c r="D667" s="1014"/>
      <c r="E667" s="1014"/>
      <c r="F667" s="1014"/>
      <c r="G667" s="760"/>
    </row>
    <row r="668" spans="1:7" s="747" customFormat="1" ht="12.75" customHeight="1">
      <c r="A668" s="748"/>
      <c r="B668" s="1014" t="s">
        <v>1260</v>
      </c>
      <c r="C668" s="1014"/>
      <c r="D668" s="1014"/>
      <c r="E668" s="1014"/>
      <c r="F668" s="1014"/>
      <c r="G668" s="760"/>
    </row>
    <row r="669" spans="1:7" s="747" customFormat="1" ht="33.75" customHeight="1">
      <c r="A669" s="748"/>
      <c r="B669" s="1014" t="s">
        <v>1261</v>
      </c>
      <c r="C669" s="1014"/>
      <c r="D669" s="1014"/>
      <c r="E669" s="1014"/>
      <c r="F669" s="1014"/>
      <c r="G669" s="760"/>
    </row>
    <row r="670" spans="1:7" s="747" customFormat="1" ht="36" customHeight="1">
      <c r="A670" s="748"/>
      <c r="B670" s="1014" t="s">
        <v>1262</v>
      </c>
      <c r="C670" s="1014"/>
      <c r="D670" s="1014"/>
      <c r="E670" s="1014"/>
      <c r="F670" s="1014"/>
      <c r="G670" s="760"/>
    </row>
    <row r="671" spans="1:7" s="747" customFormat="1" ht="12.75" customHeight="1">
      <c r="A671" s="748"/>
      <c r="B671" s="1014" t="s">
        <v>1263</v>
      </c>
      <c r="C671" s="1014"/>
      <c r="D671" s="1014"/>
      <c r="E671" s="1014"/>
      <c r="F671" s="1014"/>
      <c r="G671" s="760"/>
    </row>
    <row r="672" spans="1:7" s="747" customFormat="1">
      <c r="A672" s="748"/>
      <c r="B672" s="779" t="s">
        <v>1264</v>
      </c>
      <c r="C672" s="745"/>
      <c r="D672" s="745"/>
      <c r="E672" s="745"/>
      <c r="F672" s="774"/>
      <c r="G672" s="774"/>
    </row>
    <row r="673" spans="1:7" s="747" customFormat="1" ht="12.75" customHeight="1">
      <c r="A673" s="748"/>
      <c r="B673" s="1014" t="s">
        <v>1265</v>
      </c>
      <c r="C673" s="1014"/>
      <c r="D673" s="1014"/>
      <c r="E673" s="1014"/>
      <c r="F673" s="1014"/>
      <c r="G673" s="760"/>
    </row>
    <row r="674" spans="1:7" s="747" customFormat="1">
      <c r="A674" s="748"/>
      <c r="B674" s="1014" t="s">
        <v>1266</v>
      </c>
      <c r="C674" s="1014"/>
      <c r="D674" s="1014"/>
      <c r="E674" s="1014"/>
      <c r="F674" s="1014"/>
      <c r="G674" s="760"/>
    </row>
    <row r="675" spans="1:7" s="747" customFormat="1">
      <c r="A675" s="748"/>
      <c r="B675" s="754" t="s">
        <v>1267</v>
      </c>
      <c r="C675" s="745"/>
      <c r="D675" s="745"/>
      <c r="E675" s="745"/>
      <c r="F675" s="774"/>
      <c r="G675" s="774"/>
    </row>
    <row r="676" spans="1:7" s="747" customFormat="1" ht="12.75" customHeight="1">
      <c r="A676" s="748"/>
      <c r="B676" s="1014" t="s">
        <v>1268</v>
      </c>
      <c r="C676" s="1014"/>
      <c r="D676" s="1014"/>
      <c r="E676" s="1014"/>
      <c r="F676" s="1014"/>
      <c r="G676" s="760"/>
    </row>
    <row r="677" spans="1:7" s="747" customFormat="1">
      <c r="A677" s="748"/>
      <c r="B677" s="760" t="s">
        <v>1269</v>
      </c>
      <c r="C677" s="745"/>
      <c r="D677" s="745"/>
      <c r="E677" s="745"/>
      <c r="F677" s="774"/>
      <c r="G677" s="774"/>
    </row>
    <row r="678" spans="1:7" s="747" customFormat="1" ht="15" customHeight="1">
      <c r="A678" s="748"/>
      <c r="B678" s="1014" t="s">
        <v>1270</v>
      </c>
      <c r="C678" s="1014"/>
      <c r="D678" s="1014"/>
      <c r="E678" s="1014"/>
      <c r="F678" s="1014"/>
      <c r="G678" s="760"/>
    </row>
    <row r="679" spans="1:7" s="747" customFormat="1" ht="15.75" customHeight="1">
      <c r="A679" s="748"/>
      <c r="B679" s="1014" t="s">
        <v>1271</v>
      </c>
      <c r="C679" s="1014"/>
      <c r="D679" s="1014"/>
      <c r="E679" s="1014"/>
      <c r="F679" s="1014"/>
      <c r="G679" s="760"/>
    </row>
    <row r="680" spans="1:7" s="747" customFormat="1" ht="19.5" customHeight="1">
      <c r="A680" s="748"/>
      <c r="B680" s="1014" t="s">
        <v>1272</v>
      </c>
      <c r="C680" s="1014"/>
      <c r="D680" s="1014"/>
      <c r="E680" s="1014"/>
      <c r="F680" s="1014"/>
      <c r="G680" s="760"/>
    </row>
    <row r="681" spans="1:7" s="747" customFormat="1" ht="15" customHeight="1">
      <c r="A681" s="748"/>
      <c r="B681" s="1014" t="s">
        <v>1273</v>
      </c>
      <c r="C681" s="1014"/>
      <c r="D681" s="1014"/>
      <c r="E681" s="1014"/>
      <c r="F681" s="1014"/>
      <c r="G681" s="760"/>
    </row>
    <row r="682" spans="1:7" s="747" customFormat="1" ht="12.75" customHeight="1">
      <c r="A682" s="748"/>
      <c r="B682" s="1014" t="s">
        <v>1274</v>
      </c>
      <c r="C682" s="1014"/>
      <c r="D682" s="1014"/>
      <c r="E682" s="1014"/>
      <c r="F682" s="1014"/>
      <c r="G682" s="760"/>
    </row>
    <row r="683" spans="1:7" s="747" customFormat="1" ht="21.75" customHeight="1">
      <c r="A683" s="748"/>
      <c r="B683" s="1014" t="s">
        <v>1275</v>
      </c>
      <c r="C683" s="1014"/>
      <c r="D683" s="1014"/>
      <c r="E683" s="1014"/>
      <c r="F683" s="1014"/>
      <c r="G683" s="760"/>
    </row>
    <row r="684" spans="1:7" s="747" customFormat="1" ht="30.6" customHeight="1">
      <c r="A684" s="748"/>
      <c r="B684" s="1014" t="s">
        <v>1276</v>
      </c>
      <c r="C684" s="1014"/>
      <c r="D684" s="1014"/>
      <c r="E684" s="1014"/>
      <c r="F684" s="1014"/>
      <c r="G684" s="760"/>
    </row>
    <row r="685" spans="1:7" s="747" customFormat="1" ht="17.25" customHeight="1">
      <c r="A685" s="748"/>
      <c r="B685" s="1014" t="s">
        <v>1277</v>
      </c>
      <c r="C685" s="1014"/>
      <c r="D685" s="1014"/>
      <c r="E685" s="1014"/>
      <c r="F685" s="1014"/>
      <c r="G685" s="760"/>
    </row>
    <row r="686" spans="1:7" s="747" customFormat="1">
      <c r="A686" s="748"/>
      <c r="B686" s="754" t="s">
        <v>1278</v>
      </c>
      <c r="C686" s="745"/>
      <c r="D686" s="745"/>
      <c r="E686" s="745"/>
      <c r="F686" s="774"/>
      <c r="G686" s="774"/>
    </row>
    <row r="687" spans="1:7" s="747" customFormat="1" ht="47.25" customHeight="1">
      <c r="A687" s="748"/>
      <c r="B687" s="1014" t="s">
        <v>1279</v>
      </c>
      <c r="C687" s="1014"/>
      <c r="D687" s="1014"/>
      <c r="E687" s="1014"/>
      <c r="F687" s="1014"/>
      <c r="G687" s="760"/>
    </row>
    <row r="688" spans="1:7" s="747" customFormat="1" ht="40.9" customHeight="1">
      <c r="A688" s="748"/>
      <c r="B688" s="1014" t="s">
        <v>1280</v>
      </c>
      <c r="C688" s="1014"/>
      <c r="D688" s="1014"/>
      <c r="E688" s="1014"/>
      <c r="F688" s="1014"/>
      <c r="G688" s="760"/>
    </row>
    <row r="689" spans="1:7" s="747" customFormat="1" ht="12.75" customHeight="1">
      <c r="A689" s="748"/>
      <c r="B689" s="1014" t="s">
        <v>1281</v>
      </c>
      <c r="C689" s="1014"/>
      <c r="D689" s="1014"/>
      <c r="E689" s="1014"/>
      <c r="F689" s="1014"/>
      <c r="G689" s="760"/>
    </row>
    <row r="690" spans="1:7" s="747" customFormat="1">
      <c r="A690" s="748"/>
      <c r="B690" s="779" t="s">
        <v>929</v>
      </c>
      <c r="C690" s="745"/>
      <c r="D690" s="745"/>
      <c r="E690" s="745"/>
      <c r="F690" s="774"/>
      <c r="G690" s="774"/>
    </row>
    <row r="691" spans="1:7" s="747" customFormat="1" ht="12.75" customHeight="1">
      <c r="A691" s="748"/>
      <c r="B691" s="1014" t="s">
        <v>1282</v>
      </c>
      <c r="C691" s="1014"/>
      <c r="D691" s="1014"/>
      <c r="E691" s="1014"/>
      <c r="F691" s="1014"/>
      <c r="G691" s="760"/>
    </row>
    <row r="692" spans="1:7" s="747" customFormat="1" ht="12.75" customHeight="1">
      <c r="A692" s="748"/>
      <c r="B692" s="1014" t="s">
        <v>991</v>
      </c>
      <c r="C692" s="1014"/>
      <c r="D692" s="1014"/>
      <c r="E692" s="1014"/>
      <c r="F692" s="1014"/>
      <c r="G692" s="760"/>
    </row>
    <row r="693" spans="1:7" s="747" customFormat="1">
      <c r="A693" s="748"/>
      <c r="B693" s="779" t="s">
        <v>1283</v>
      </c>
      <c r="C693" s="745"/>
      <c r="D693" s="745"/>
      <c r="E693" s="745"/>
      <c r="F693" s="774"/>
      <c r="G693" s="774"/>
    </row>
    <row r="694" spans="1:7" s="747" customFormat="1">
      <c r="A694" s="748"/>
      <c r="B694" s="1014" t="s">
        <v>1284</v>
      </c>
      <c r="C694" s="1014"/>
      <c r="D694" s="1014"/>
      <c r="E694" s="1014"/>
      <c r="F694" s="1014"/>
      <c r="G694" s="760"/>
    </row>
    <row r="695" spans="1:7" s="747" customFormat="1">
      <c r="A695" s="748"/>
      <c r="B695" s="779" t="s">
        <v>995</v>
      </c>
      <c r="C695" s="745"/>
      <c r="D695" s="745"/>
      <c r="E695" s="745"/>
      <c r="F695" s="774"/>
      <c r="G695" s="774"/>
    </row>
    <row r="696" spans="1:7" s="747" customFormat="1" ht="12.75" customHeight="1">
      <c r="A696" s="748"/>
      <c r="B696" s="1014" t="s">
        <v>996</v>
      </c>
      <c r="C696" s="1014"/>
      <c r="D696" s="1014"/>
      <c r="E696" s="1014"/>
      <c r="F696" s="1014"/>
      <c r="G696" s="760"/>
    </row>
    <row r="697" spans="1:7" s="747" customFormat="1">
      <c r="A697" s="748"/>
      <c r="B697" s="779" t="s">
        <v>1285</v>
      </c>
      <c r="C697" s="745"/>
      <c r="D697" s="745"/>
      <c r="E697" s="745"/>
      <c r="F697" s="774"/>
      <c r="G697" s="774"/>
    </row>
    <row r="698" spans="1:7" s="747" customFormat="1">
      <c r="A698" s="748"/>
      <c r="B698" s="779" t="s">
        <v>998</v>
      </c>
      <c r="C698" s="745"/>
      <c r="D698" s="745"/>
      <c r="E698" s="745"/>
      <c r="F698" s="774"/>
      <c r="G698" s="774"/>
    </row>
    <row r="699" spans="1:7" s="747" customFormat="1">
      <c r="A699" s="748"/>
      <c r="B699" s="754" t="s">
        <v>1286</v>
      </c>
      <c r="C699" s="745"/>
      <c r="D699" s="745"/>
      <c r="E699" s="745"/>
      <c r="F699" s="774"/>
      <c r="G699" s="774"/>
    </row>
    <row r="700" spans="1:7" s="747" customFormat="1">
      <c r="A700" s="748"/>
      <c r="B700" s="754"/>
      <c r="C700" s="745"/>
      <c r="D700" s="745"/>
      <c r="E700" s="745"/>
      <c r="F700" s="774"/>
      <c r="G700" s="774"/>
    </row>
    <row r="701" spans="1:7" s="747" customFormat="1" ht="57.6" customHeight="1">
      <c r="A701" s="748"/>
      <c r="B701" s="1014" t="s">
        <v>1287</v>
      </c>
      <c r="C701" s="1014"/>
      <c r="D701" s="1014"/>
      <c r="E701" s="1014"/>
      <c r="F701" s="1014"/>
      <c r="G701" s="760"/>
    </row>
    <row r="702" spans="1:7" s="747" customFormat="1" ht="31.5" customHeight="1">
      <c r="A702" s="748"/>
      <c r="B702" s="1014" t="s">
        <v>1288</v>
      </c>
      <c r="C702" s="1014"/>
      <c r="D702" s="1014"/>
      <c r="E702" s="1014"/>
      <c r="F702" s="1014"/>
      <c r="G702" s="760"/>
    </row>
    <row r="703" spans="1:7" s="747" customFormat="1" ht="12.75" customHeight="1">
      <c r="A703" s="748"/>
      <c r="B703" s="1014" t="s">
        <v>1289</v>
      </c>
      <c r="C703" s="1014"/>
      <c r="D703" s="1014"/>
      <c r="E703" s="1014"/>
      <c r="F703" s="1014"/>
      <c r="G703" s="760"/>
    </row>
    <row r="704" spans="1:7" s="747" customFormat="1" ht="28.5" customHeight="1">
      <c r="A704" s="748"/>
      <c r="B704" s="1014" t="s">
        <v>1290</v>
      </c>
      <c r="C704" s="1014"/>
      <c r="D704" s="1014"/>
      <c r="E704" s="1014"/>
      <c r="F704" s="1014"/>
      <c r="G704" s="760"/>
    </row>
    <row r="705" spans="1:7" s="747" customFormat="1" ht="12.75" customHeight="1">
      <c r="A705" s="748"/>
      <c r="B705" s="1014" t="s">
        <v>1291</v>
      </c>
      <c r="C705" s="1014"/>
      <c r="D705" s="1014"/>
      <c r="E705" s="1014"/>
      <c r="F705" s="1014"/>
      <c r="G705" s="760"/>
    </row>
    <row r="706" spans="1:7" s="747" customFormat="1">
      <c r="A706" s="748"/>
      <c r="B706" s="779"/>
      <c r="C706" s="755"/>
      <c r="D706" s="745"/>
      <c r="E706" s="745"/>
      <c r="F706" s="774"/>
      <c r="G706" s="774"/>
    </row>
    <row r="707" spans="1:7" s="77" customFormat="1">
      <c r="A707" s="793"/>
      <c r="B707" s="104"/>
      <c r="C707" s="794" t="s">
        <v>140</v>
      </c>
      <c r="D707" s="114"/>
      <c r="E707" s="795"/>
      <c r="F707" s="796"/>
      <c r="G707" s="796"/>
    </row>
    <row r="708" spans="1:7" s="800" customFormat="1">
      <c r="A708" s="797"/>
      <c r="B708" s="798" t="s">
        <v>141</v>
      </c>
      <c r="C708" s="794"/>
      <c r="D708" s="799"/>
      <c r="E708" s="795"/>
      <c r="F708" s="796"/>
      <c r="G708" s="796"/>
    </row>
    <row r="709" spans="1:7" s="77" customFormat="1" ht="42" customHeight="1">
      <c r="A709" s="801"/>
      <c r="B709" s="1014" t="s">
        <v>1292</v>
      </c>
      <c r="C709" s="1014"/>
      <c r="D709" s="1014"/>
      <c r="E709" s="1014"/>
      <c r="F709" s="1014"/>
      <c r="G709" s="760"/>
    </row>
    <row r="710" spans="1:7" s="77" customFormat="1" ht="12.75" customHeight="1">
      <c r="A710" s="793"/>
      <c r="B710" s="1014" t="s">
        <v>1293</v>
      </c>
      <c r="C710" s="1014"/>
      <c r="D710" s="1014"/>
      <c r="E710" s="1014"/>
      <c r="F710" s="1014"/>
      <c r="G710" s="760"/>
    </row>
    <row r="711" spans="1:7" s="77" customFormat="1" ht="12.75" customHeight="1">
      <c r="A711" s="793"/>
      <c r="B711" s="1014" t="s">
        <v>1294</v>
      </c>
      <c r="C711" s="1014"/>
      <c r="D711" s="1014"/>
      <c r="E711" s="1014"/>
      <c r="F711" s="1014"/>
      <c r="G711" s="760"/>
    </row>
    <row r="712" spans="1:7" s="77" customFormat="1" ht="34.5" customHeight="1">
      <c r="A712" s="793"/>
      <c r="B712" s="1014" t="s">
        <v>1295</v>
      </c>
      <c r="C712" s="1014"/>
      <c r="D712" s="1014"/>
      <c r="E712" s="1014"/>
      <c r="F712" s="1014"/>
      <c r="G712" s="760"/>
    </row>
    <row r="713" spans="1:7" s="77" customFormat="1" ht="36.75" customHeight="1">
      <c r="A713" s="793"/>
      <c r="B713" s="1014" t="s">
        <v>1296</v>
      </c>
      <c r="C713" s="1014"/>
      <c r="D713" s="1014"/>
      <c r="E713" s="1014"/>
      <c r="F713" s="1014"/>
      <c r="G713" s="760"/>
    </row>
    <row r="714" spans="1:7" s="77" customFormat="1" ht="33.75" customHeight="1">
      <c r="A714" s="801"/>
      <c r="B714" s="1014" t="s">
        <v>1297</v>
      </c>
      <c r="C714" s="1014"/>
      <c r="D714" s="1014"/>
      <c r="E714" s="1014"/>
      <c r="F714" s="1014"/>
      <c r="G714" s="760"/>
    </row>
    <row r="715" spans="1:7" s="77" customFormat="1" ht="36" customHeight="1">
      <c r="A715" s="801"/>
      <c r="B715" s="1014" t="s">
        <v>1298</v>
      </c>
      <c r="C715" s="1014"/>
      <c r="D715" s="1014"/>
      <c r="E715" s="1014"/>
      <c r="F715" s="1014"/>
      <c r="G715" s="760"/>
    </row>
    <row r="716" spans="1:7" s="77" customFormat="1" ht="31.5" customHeight="1">
      <c r="A716" s="801"/>
      <c r="B716" s="1014" t="s">
        <v>1299</v>
      </c>
      <c r="C716" s="1014"/>
      <c r="D716" s="1014"/>
      <c r="E716" s="1014"/>
      <c r="F716" s="1014"/>
      <c r="G716" s="760"/>
    </row>
    <row r="717" spans="1:7" s="77" customFormat="1" ht="42.75" customHeight="1">
      <c r="A717" s="801"/>
      <c r="B717" s="1014" t="s">
        <v>1300</v>
      </c>
      <c r="C717" s="1014"/>
      <c r="D717" s="1014"/>
      <c r="E717" s="1014"/>
      <c r="F717" s="1014"/>
      <c r="G717" s="760"/>
    </row>
    <row r="718" spans="1:7" s="77" customFormat="1" ht="140.25" customHeight="1">
      <c r="A718" s="801"/>
      <c r="B718" s="1014" t="s">
        <v>1301</v>
      </c>
      <c r="C718" s="1014"/>
      <c r="D718" s="1014"/>
      <c r="E718" s="1014"/>
      <c r="F718" s="1014"/>
      <c r="G718" s="760"/>
    </row>
    <row r="719" spans="1:7" s="77" customFormat="1" ht="12.75" customHeight="1">
      <c r="A719" s="801"/>
      <c r="B719" s="1014" t="s">
        <v>1302</v>
      </c>
      <c r="C719" s="1014"/>
      <c r="D719" s="1014"/>
      <c r="E719" s="1014"/>
      <c r="F719" s="1014"/>
      <c r="G719" s="760"/>
    </row>
    <row r="720" spans="1:7" s="77" customFormat="1">
      <c r="A720" s="801"/>
      <c r="B720" s="297"/>
      <c r="C720" s="802"/>
      <c r="D720" s="802"/>
      <c r="E720" s="803"/>
      <c r="F720" s="804"/>
      <c r="G720" s="804"/>
    </row>
    <row r="721" spans="1:7" s="807" customFormat="1" ht="12.75" customHeight="1">
      <c r="A721" s="805"/>
      <c r="B721" s="1015" t="s">
        <v>1303</v>
      </c>
      <c r="C721" s="1015"/>
      <c r="D721" s="1015"/>
      <c r="E721" s="1015"/>
      <c r="F721" s="1015"/>
      <c r="G721" s="806"/>
    </row>
    <row r="722" spans="1:7" s="807" customFormat="1" ht="12.75" customHeight="1">
      <c r="A722" s="805"/>
      <c r="B722" s="806" t="s">
        <v>1323</v>
      </c>
      <c r="C722" s="806"/>
      <c r="D722" s="806"/>
      <c r="E722" s="806"/>
      <c r="F722" s="806"/>
      <c r="G722" s="806"/>
    </row>
    <row r="723" spans="1:7" s="807" customFormat="1" ht="12.75" customHeight="1">
      <c r="A723" s="805"/>
      <c r="B723" s="806"/>
      <c r="C723" s="806"/>
      <c r="D723" s="806"/>
      <c r="E723" s="806"/>
      <c r="F723" s="806"/>
      <c r="G723" s="806"/>
    </row>
    <row r="724" spans="1:7">
      <c r="A724" s="240"/>
      <c r="B724" s="565" t="s">
        <v>32</v>
      </c>
    </row>
    <row r="725" spans="1:7">
      <c r="A725" s="240" t="s">
        <v>20</v>
      </c>
      <c r="B725" s="566" t="s">
        <v>19</v>
      </c>
    </row>
    <row r="726" spans="1:7">
      <c r="A726" s="240"/>
      <c r="B726" s="567" t="s">
        <v>35</v>
      </c>
      <c r="E726" s="1035"/>
    </row>
    <row r="727" spans="1:7" ht="13.5" thickBot="1">
      <c r="A727" s="240"/>
      <c r="B727" s="568"/>
      <c r="E727" s="1035"/>
    </row>
    <row r="728" spans="1:7" s="239" customFormat="1" ht="13.5" thickBot="1">
      <c r="A728" s="291" t="s">
        <v>427</v>
      </c>
      <c r="B728" s="235" t="s">
        <v>22</v>
      </c>
      <c r="C728" s="236" t="s">
        <v>34</v>
      </c>
      <c r="D728" s="293" t="s">
        <v>0</v>
      </c>
      <c r="E728" s="1036" t="s">
        <v>33</v>
      </c>
      <c r="F728" s="238" t="s">
        <v>1</v>
      </c>
    </row>
    <row r="729" spans="1:7">
      <c r="A729" s="569"/>
      <c r="B729" s="565"/>
      <c r="E729" s="1037"/>
      <c r="F729" s="247"/>
    </row>
    <row r="730" spans="1:7">
      <c r="A730" s="240"/>
      <c r="B730" s="570" t="s">
        <v>41</v>
      </c>
      <c r="E730" s="1035"/>
    </row>
    <row r="731" spans="1:7" ht="135" customHeight="1">
      <c r="A731" s="240">
        <v>1</v>
      </c>
      <c r="B731" s="571" t="s">
        <v>347</v>
      </c>
      <c r="E731" s="1035"/>
    </row>
    <row r="732" spans="1:7">
      <c r="A732" s="240"/>
      <c r="B732" s="567" t="s">
        <v>85</v>
      </c>
      <c r="C732" s="242" t="s">
        <v>235</v>
      </c>
      <c r="D732" s="247">
        <v>2</v>
      </c>
      <c r="E732" s="1035"/>
      <c r="F732" s="572">
        <f>D732*E732</f>
        <v>0</v>
      </c>
    </row>
    <row r="733" spans="1:7">
      <c r="A733" s="240"/>
      <c r="B733" s="567" t="s">
        <v>137</v>
      </c>
      <c r="C733" s="242" t="s">
        <v>235</v>
      </c>
      <c r="D733" s="247">
        <v>4</v>
      </c>
      <c r="E733" s="1035"/>
      <c r="F733" s="572">
        <f>D733*E733</f>
        <v>0</v>
      </c>
    </row>
    <row r="734" spans="1:7">
      <c r="A734" s="240"/>
      <c r="B734" s="567" t="s">
        <v>132</v>
      </c>
      <c r="C734" s="242" t="s">
        <v>235</v>
      </c>
      <c r="D734" s="247">
        <v>8</v>
      </c>
      <c r="E734" s="1035"/>
      <c r="F734" s="572">
        <f>D734*E734</f>
        <v>0</v>
      </c>
    </row>
    <row r="735" spans="1:7">
      <c r="A735" s="240"/>
      <c r="B735" s="567"/>
      <c r="E735" s="1035"/>
    </row>
    <row r="736" spans="1:7" ht="198" customHeight="1">
      <c r="A736" s="240">
        <f>A731+1</f>
        <v>2</v>
      </c>
      <c r="B736" s="573" t="s">
        <v>348</v>
      </c>
      <c r="E736" s="1035"/>
    </row>
    <row r="737" spans="1:6">
      <c r="A737" s="240"/>
      <c r="B737" s="567" t="s">
        <v>85</v>
      </c>
      <c r="C737" s="242" t="s">
        <v>235</v>
      </c>
      <c r="D737" s="247">
        <v>2</v>
      </c>
      <c r="E737" s="1035"/>
      <c r="F737" s="572">
        <f>D737*E737</f>
        <v>0</v>
      </c>
    </row>
    <row r="738" spans="1:6">
      <c r="A738" s="240"/>
      <c r="B738" s="567" t="s">
        <v>137</v>
      </c>
      <c r="C738" s="242" t="s">
        <v>235</v>
      </c>
      <c r="D738" s="247">
        <v>4</v>
      </c>
      <c r="E738" s="1035"/>
      <c r="F738" s="572">
        <f>D738*E738</f>
        <v>0</v>
      </c>
    </row>
    <row r="739" spans="1:6">
      <c r="A739" s="240"/>
      <c r="B739" s="567" t="s">
        <v>132</v>
      </c>
      <c r="C739" s="242" t="s">
        <v>235</v>
      </c>
      <c r="D739" s="247">
        <v>8</v>
      </c>
      <c r="E739" s="1035"/>
      <c r="F739" s="572">
        <f>D739*E739</f>
        <v>0</v>
      </c>
    </row>
    <row r="740" spans="1:6">
      <c r="A740" s="240"/>
      <c r="B740" s="249"/>
      <c r="E740" s="1035"/>
    </row>
    <row r="741" spans="1:6" ht="102">
      <c r="A741" s="240">
        <f>A736+1</f>
        <v>3</v>
      </c>
      <c r="B741" s="574" t="s">
        <v>349</v>
      </c>
      <c r="E741" s="1035"/>
    </row>
    <row r="742" spans="1:6">
      <c r="A742" s="240"/>
      <c r="B742" s="573"/>
      <c r="E742" s="1035"/>
    </row>
    <row r="743" spans="1:6">
      <c r="A743" s="240"/>
      <c r="B743" s="567" t="s">
        <v>85</v>
      </c>
      <c r="C743" s="242" t="s">
        <v>29</v>
      </c>
      <c r="D743" s="247">
        <f>20*7</f>
        <v>140</v>
      </c>
      <c r="E743" s="1035"/>
      <c r="F743" s="572">
        <f>D743*E743</f>
        <v>0</v>
      </c>
    </row>
    <row r="744" spans="1:6">
      <c r="A744" s="240"/>
      <c r="B744" s="567" t="s">
        <v>132</v>
      </c>
      <c r="C744" s="242" t="s">
        <v>29</v>
      </c>
      <c r="D744" s="247">
        <v>60</v>
      </c>
      <c r="E744" s="1035"/>
      <c r="F744" s="572">
        <f>D744*E744</f>
        <v>0</v>
      </c>
    </row>
    <row r="745" spans="1:6">
      <c r="A745" s="240"/>
      <c r="B745" s="249"/>
      <c r="E745" s="1038"/>
    </row>
    <row r="746" spans="1:6" ht="114.75">
      <c r="A746" s="240">
        <f>A741+1</f>
        <v>4</v>
      </c>
      <c r="B746" s="575" t="s">
        <v>661</v>
      </c>
      <c r="E746" s="1035"/>
    </row>
    <row r="747" spans="1:6">
      <c r="A747" s="240"/>
      <c r="B747" s="576"/>
      <c r="E747" s="1035"/>
    </row>
    <row r="748" spans="1:6">
      <c r="A748" s="240"/>
      <c r="B748" s="567" t="s">
        <v>193</v>
      </c>
      <c r="C748" s="242" t="s">
        <v>29</v>
      </c>
      <c r="D748" s="247">
        <v>500</v>
      </c>
      <c r="E748" s="1035"/>
      <c r="F748" s="572">
        <f>D748*E748</f>
        <v>0</v>
      </c>
    </row>
    <row r="749" spans="1:6">
      <c r="A749" s="240"/>
      <c r="B749" s="249"/>
      <c r="E749" s="1038"/>
    </row>
    <row r="750" spans="1:6">
      <c r="A750" s="240"/>
      <c r="B750" s="307" t="s">
        <v>82</v>
      </c>
      <c r="E750" s="1038"/>
    </row>
    <row r="751" spans="1:6" ht="114.75">
      <c r="A751" s="240">
        <f>A746+1</f>
        <v>5</v>
      </c>
      <c r="B751" s="571" t="s">
        <v>662</v>
      </c>
      <c r="E751" s="1035"/>
    </row>
    <row r="752" spans="1:6">
      <c r="A752" s="240"/>
      <c r="B752" s="571"/>
      <c r="E752" s="1035"/>
    </row>
    <row r="753" spans="1:6">
      <c r="A753" s="240"/>
      <c r="B753" s="249" t="s">
        <v>194</v>
      </c>
      <c r="C753" s="242" t="s">
        <v>29</v>
      </c>
      <c r="D753" s="247">
        <v>132</v>
      </c>
      <c r="E753" s="1038"/>
      <c r="F753" s="572">
        <f>D753*E753</f>
        <v>0</v>
      </c>
    </row>
    <row r="754" spans="1:6" ht="25.5">
      <c r="A754" s="240"/>
      <c r="B754" s="249" t="s">
        <v>195</v>
      </c>
      <c r="C754" s="242" t="s">
        <v>29</v>
      </c>
      <c r="D754" s="247">
        <v>395</v>
      </c>
      <c r="E754" s="1038"/>
      <c r="F754" s="572">
        <f>D754*E754</f>
        <v>0</v>
      </c>
    </row>
    <row r="755" spans="1:6" ht="25.5">
      <c r="A755" s="240"/>
      <c r="B755" s="249" t="s">
        <v>196</v>
      </c>
      <c r="C755" s="242" t="s">
        <v>29</v>
      </c>
      <c r="D755" s="247">
        <v>480</v>
      </c>
      <c r="E755" s="1038"/>
      <c r="F755" s="572">
        <f>D755*E755</f>
        <v>0</v>
      </c>
    </row>
    <row r="756" spans="1:6" ht="25.5">
      <c r="A756" s="240"/>
      <c r="B756" s="249" t="s">
        <v>197</v>
      </c>
      <c r="C756" s="242" t="s">
        <v>29</v>
      </c>
      <c r="D756" s="247">
        <v>450</v>
      </c>
      <c r="E756" s="1038"/>
      <c r="F756" s="572">
        <f>D756*E756</f>
        <v>0</v>
      </c>
    </row>
    <row r="757" spans="1:6">
      <c r="A757" s="240"/>
      <c r="B757" s="249"/>
      <c r="E757" s="1038"/>
    </row>
    <row r="758" spans="1:6" ht="89.25">
      <c r="A758" s="240" t="s">
        <v>10</v>
      </c>
      <c r="B758" s="573" t="s">
        <v>1338</v>
      </c>
      <c r="E758" s="1035"/>
    </row>
    <row r="759" spans="1:6">
      <c r="A759" s="240"/>
      <c r="B759" s="249" t="s">
        <v>194</v>
      </c>
      <c r="C759" s="242" t="s">
        <v>29</v>
      </c>
      <c r="D759" s="247">
        <v>135</v>
      </c>
      <c r="E759" s="1038"/>
      <c r="F759" s="572">
        <f>D759*E759</f>
        <v>0</v>
      </c>
    </row>
    <row r="760" spans="1:6">
      <c r="A760" s="240"/>
      <c r="B760" s="249"/>
      <c r="E760" s="1038"/>
    </row>
    <row r="761" spans="1:6">
      <c r="A761" s="240"/>
      <c r="B761" s="307" t="s">
        <v>135</v>
      </c>
      <c r="E761" s="1035"/>
    </row>
    <row r="762" spans="1:6">
      <c r="A762" s="240"/>
      <c r="B762" s="249"/>
      <c r="E762" s="1035"/>
    </row>
    <row r="763" spans="1:6" ht="76.5">
      <c r="A763" s="240" t="s">
        <v>58</v>
      </c>
      <c r="B763" s="571" t="s">
        <v>350</v>
      </c>
      <c r="E763" s="1035"/>
    </row>
    <row r="764" spans="1:6">
      <c r="A764" s="240"/>
      <c r="B764" s="571"/>
      <c r="E764" s="1035"/>
    </row>
    <row r="765" spans="1:6">
      <c r="A765" s="240"/>
      <c r="B765" s="577" t="s">
        <v>198</v>
      </c>
      <c r="E765" s="1035"/>
    </row>
    <row r="766" spans="1:6">
      <c r="A766" s="240"/>
      <c r="B766" s="255" t="s">
        <v>84</v>
      </c>
      <c r="C766" s="242" t="s">
        <v>29</v>
      </c>
      <c r="D766" s="247">
        <f>ROUNDUP((7*2+6)*26.73,0)</f>
        <v>535</v>
      </c>
      <c r="E766" s="1035"/>
      <c r="F766" s="572">
        <f>D766*E766</f>
        <v>0</v>
      </c>
    </row>
    <row r="767" spans="1:6">
      <c r="A767" s="240"/>
      <c r="B767" s="578" t="s">
        <v>83</v>
      </c>
      <c r="C767" s="242" t="s">
        <v>31</v>
      </c>
      <c r="D767" s="247">
        <f>ROUNDUP(D766*1.3*0.04,0)</f>
        <v>28</v>
      </c>
      <c r="E767" s="1035"/>
      <c r="F767" s="572">
        <f>D767*E767</f>
        <v>0</v>
      </c>
    </row>
    <row r="768" spans="1:6">
      <c r="A768" s="240"/>
      <c r="B768" s="577" t="s">
        <v>199</v>
      </c>
      <c r="E768" s="1035"/>
    </row>
    <row r="769" spans="1:6">
      <c r="A769" s="240"/>
      <c r="B769" s="255" t="s">
        <v>84</v>
      </c>
      <c r="C769" s="242" t="s">
        <v>29</v>
      </c>
      <c r="D769" s="247">
        <f>ROUNDUP((4+1.1+10.98)*26.73,0)</f>
        <v>430</v>
      </c>
      <c r="E769" s="1035"/>
      <c r="F769" s="572">
        <f>D769*E769</f>
        <v>0</v>
      </c>
    </row>
    <row r="770" spans="1:6">
      <c r="A770" s="240"/>
      <c r="B770" s="578" t="s">
        <v>83</v>
      </c>
      <c r="C770" s="242" t="s">
        <v>31</v>
      </c>
      <c r="D770" s="247">
        <f>ROUNDUP(D769*1.3*0.04,0)</f>
        <v>23</v>
      </c>
      <c r="E770" s="1035"/>
      <c r="F770" s="572">
        <f>D770*E770</f>
        <v>0</v>
      </c>
    </row>
    <row r="771" spans="1:6">
      <c r="A771" s="240"/>
      <c r="B771" s="577" t="s">
        <v>200</v>
      </c>
      <c r="E771" s="1035"/>
    </row>
    <row r="772" spans="1:6">
      <c r="A772" s="240"/>
      <c r="B772" s="255" t="s">
        <v>84</v>
      </c>
      <c r="C772" s="242" t="s">
        <v>29</v>
      </c>
      <c r="D772" s="247">
        <f>ROUNDUP(196+212+96.2+70,0)</f>
        <v>575</v>
      </c>
      <c r="E772" s="1035"/>
      <c r="F772" s="572">
        <f>D772*E772</f>
        <v>0</v>
      </c>
    </row>
    <row r="773" spans="1:6">
      <c r="A773" s="240"/>
      <c r="B773" s="578" t="s">
        <v>83</v>
      </c>
      <c r="C773" s="242" t="s">
        <v>31</v>
      </c>
      <c r="D773" s="247">
        <f>ROUNDUP(D772*1.3*0.04,0)</f>
        <v>30</v>
      </c>
      <c r="E773" s="1035"/>
      <c r="F773" s="572">
        <f>D773*E773</f>
        <v>0</v>
      </c>
    </row>
    <row r="774" spans="1:6">
      <c r="A774" s="240"/>
      <c r="B774" s="249"/>
      <c r="E774" s="1035"/>
    </row>
    <row r="775" spans="1:6" ht="63.75">
      <c r="A775" s="240" t="s">
        <v>59</v>
      </c>
      <c r="B775" s="571" t="s">
        <v>351</v>
      </c>
      <c r="E775" s="1035"/>
    </row>
    <row r="776" spans="1:6">
      <c r="A776" s="240"/>
      <c r="B776" s="249"/>
      <c r="C776" s="242" t="s">
        <v>29</v>
      </c>
      <c r="D776" s="247">
        <f>D766+D769+D772</f>
        <v>1540</v>
      </c>
      <c r="E776" s="1035"/>
      <c r="F776" s="572">
        <f>D776*E776</f>
        <v>0</v>
      </c>
    </row>
    <row r="777" spans="1:6">
      <c r="A777" s="240"/>
      <c r="B777" s="249"/>
      <c r="E777" s="1035"/>
    </row>
    <row r="778" spans="1:6" ht="51">
      <c r="A778" s="240" t="s">
        <v>60</v>
      </c>
      <c r="B778" s="571" t="s">
        <v>39</v>
      </c>
      <c r="E778" s="1035"/>
    </row>
    <row r="779" spans="1:6">
      <c r="A779" s="240"/>
      <c r="B779" s="249"/>
      <c r="C779" s="242" t="s">
        <v>29</v>
      </c>
      <c r="D779" s="247">
        <f>D776</f>
        <v>1540</v>
      </c>
      <c r="E779" s="1035"/>
      <c r="F779" s="572">
        <f>D779*E779</f>
        <v>0</v>
      </c>
    </row>
    <row r="780" spans="1:6">
      <c r="A780" s="240"/>
      <c r="B780" s="249"/>
      <c r="E780" s="1035"/>
    </row>
    <row r="781" spans="1:6">
      <c r="A781" s="240"/>
      <c r="B781" s="307" t="s">
        <v>201</v>
      </c>
      <c r="E781" s="1035"/>
    </row>
    <row r="782" spans="1:6">
      <c r="A782" s="240"/>
      <c r="B782" s="249"/>
      <c r="E782" s="1035"/>
    </row>
    <row r="783" spans="1:6" ht="63.75">
      <c r="A783" s="240" t="s">
        <v>62</v>
      </c>
      <c r="B783" s="571" t="s">
        <v>352</v>
      </c>
      <c r="E783" s="1035"/>
    </row>
    <row r="784" spans="1:6" ht="13.5">
      <c r="A784" s="240"/>
      <c r="B784" s="579"/>
      <c r="E784" s="1035"/>
    </row>
    <row r="785" spans="1:6" ht="13.5">
      <c r="A785" s="240"/>
      <c r="B785" s="579" t="s">
        <v>202</v>
      </c>
      <c r="E785" s="1035"/>
    </row>
    <row r="786" spans="1:6">
      <c r="A786" s="240"/>
      <c r="B786" s="580" t="s">
        <v>42</v>
      </c>
      <c r="E786" s="1035"/>
    </row>
    <row r="787" spans="1:6">
      <c r="A787" s="240"/>
      <c r="B787" s="581" t="s">
        <v>55</v>
      </c>
      <c r="C787" s="242" t="s">
        <v>29</v>
      </c>
      <c r="D787" s="247">
        <v>1185</v>
      </c>
      <c r="E787" s="1035"/>
      <c r="F787" s="572">
        <f>D787*E787</f>
        <v>0</v>
      </c>
    </row>
    <row r="788" spans="1:6">
      <c r="A788" s="240"/>
      <c r="B788" s="580" t="s">
        <v>56</v>
      </c>
      <c r="E788" s="1035"/>
    </row>
    <row r="789" spans="1:6">
      <c r="A789" s="240"/>
      <c r="B789" s="581" t="s">
        <v>55</v>
      </c>
      <c r="C789" s="242" t="s">
        <v>31</v>
      </c>
      <c r="D789" s="247">
        <v>62</v>
      </c>
      <c r="E789" s="1035"/>
      <c r="F789" s="572">
        <f>D789*E789</f>
        <v>0</v>
      </c>
    </row>
    <row r="790" spans="1:6">
      <c r="A790" s="240"/>
      <c r="B790" s="249"/>
      <c r="E790" s="1035"/>
    </row>
    <row r="791" spans="1:6" ht="63.75">
      <c r="A791" s="240" t="s">
        <v>63</v>
      </c>
      <c r="B791" s="571" t="s">
        <v>351</v>
      </c>
      <c r="E791" s="1035"/>
    </row>
    <row r="792" spans="1:6" ht="15">
      <c r="A792" s="240"/>
      <c r="B792" s="582" t="s">
        <v>125</v>
      </c>
      <c r="C792" s="242" t="s">
        <v>332</v>
      </c>
      <c r="D792" s="247">
        <f>D787</f>
        <v>1185</v>
      </c>
      <c r="E792" s="1035"/>
      <c r="F792" s="572">
        <f>D792*E792</f>
        <v>0</v>
      </c>
    </row>
    <row r="793" spans="1:6">
      <c r="A793" s="240"/>
      <c r="B793" s="582"/>
      <c r="E793" s="1035"/>
    </row>
    <row r="794" spans="1:6" ht="63.75">
      <c r="A794" s="240" t="s">
        <v>64</v>
      </c>
      <c r="B794" s="571" t="s">
        <v>353</v>
      </c>
      <c r="E794" s="1035"/>
    </row>
    <row r="795" spans="1:6">
      <c r="A795" s="240"/>
      <c r="B795" s="582" t="s">
        <v>125</v>
      </c>
      <c r="C795" s="242" t="s">
        <v>29</v>
      </c>
      <c r="D795" s="247">
        <f>D792</f>
        <v>1185</v>
      </c>
      <c r="E795" s="1035"/>
      <c r="F795" s="572">
        <f>D795*E795</f>
        <v>0</v>
      </c>
    </row>
    <row r="796" spans="1:6">
      <c r="A796" s="240"/>
      <c r="B796" s="582"/>
      <c r="E796" s="1035"/>
    </row>
    <row r="797" spans="1:6">
      <c r="A797" s="240"/>
      <c r="B797" s="582"/>
      <c r="E797" s="1035"/>
    </row>
    <row r="798" spans="1:6">
      <c r="A798" s="240"/>
      <c r="B798" s="307" t="s">
        <v>136</v>
      </c>
      <c r="E798" s="1035"/>
    </row>
    <row r="799" spans="1:6">
      <c r="A799" s="240"/>
      <c r="B799" s="249"/>
      <c r="E799" s="1035"/>
    </row>
    <row r="800" spans="1:6" ht="63.75">
      <c r="A800" s="240" t="s">
        <v>65</v>
      </c>
      <c r="B800" s="571" t="s">
        <v>352</v>
      </c>
      <c r="E800" s="1035"/>
    </row>
    <row r="801" spans="1:6" ht="13.5">
      <c r="A801" s="240"/>
      <c r="B801" s="579" t="s">
        <v>203</v>
      </c>
      <c r="E801" s="1035"/>
    </row>
    <row r="802" spans="1:6">
      <c r="A802" s="240"/>
      <c r="B802" s="580" t="s">
        <v>42</v>
      </c>
      <c r="E802" s="1035"/>
    </row>
    <row r="803" spans="1:6">
      <c r="A803" s="240"/>
      <c r="B803" s="581" t="s">
        <v>55</v>
      </c>
      <c r="C803" s="242" t="s">
        <v>29</v>
      </c>
      <c r="D803" s="247">
        <f>ROUNDUP(9*5.15,0)</f>
        <v>47</v>
      </c>
      <c r="E803" s="1035"/>
      <c r="F803" s="572">
        <f>D803*E803</f>
        <v>0</v>
      </c>
    </row>
    <row r="804" spans="1:6">
      <c r="A804" s="240"/>
      <c r="B804" s="580" t="s">
        <v>56</v>
      </c>
      <c r="E804" s="1035"/>
    </row>
    <row r="805" spans="1:6">
      <c r="A805" s="240"/>
      <c r="B805" s="581" t="s">
        <v>55</v>
      </c>
      <c r="C805" s="242" t="s">
        <v>31</v>
      </c>
      <c r="D805" s="247">
        <f>ROUNDUP(0.04*1.3*D803,0)</f>
        <v>3</v>
      </c>
      <c r="E805" s="1035"/>
      <c r="F805" s="572">
        <f>D805*E805</f>
        <v>0</v>
      </c>
    </row>
    <row r="806" spans="1:6" ht="13.5">
      <c r="A806" s="240"/>
      <c r="B806" s="583" t="s">
        <v>204</v>
      </c>
      <c r="E806" s="1035"/>
    </row>
    <row r="807" spans="1:6">
      <c r="A807" s="240"/>
      <c r="B807" s="580" t="s">
        <v>42</v>
      </c>
      <c r="E807" s="1035"/>
    </row>
    <row r="808" spans="1:6">
      <c r="A808" s="240"/>
      <c r="B808" s="581" t="s">
        <v>55</v>
      </c>
      <c r="C808" s="242" t="s">
        <v>29</v>
      </c>
      <c r="D808" s="247">
        <f>ROUNDUP(4.5*4.5,0)</f>
        <v>21</v>
      </c>
      <c r="E808" s="1035"/>
      <c r="F808" s="572">
        <f>D808*E808</f>
        <v>0</v>
      </c>
    </row>
    <row r="809" spans="1:6">
      <c r="A809" s="240"/>
      <c r="B809" s="580" t="s">
        <v>56</v>
      </c>
      <c r="E809" s="1035"/>
    </row>
    <row r="810" spans="1:6">
      <c r="A810" s="240"/>
      <c r="B810" s="581" t="s">
        <v>55</v>
      </c>
      <c r="C810" s="242" t="s">
        <v>31</v>
      </c>
      <c r="D810" s="247">
        <f>0.04*1.3*D808</f>
        <v>1.0920000000000001</v>
      </c>
      <c r="E810" s="1035"/>
      <c r="F810" s="572">
        <f>D810*E810</f>
        <v>0</v>
      </c>
    </row>
    <row r="811" spans="1:6" ht="13.5">
      <c r="A811" s="240"/>
      <c r="B811" s="583" t="s">
        <v>205</v>
      </c>
      <c r="E811" s="1035"/>
    </row>
    <row r="812" spans="1:6">
      <c r="A812" s="240"/>
      <c r="B812" s="580" t="s">
        <v>42</v>
      </c>
      <c r="E812" s="1035"/>
    </row>
    <row r="813" spans="1:6">
      <c r="A813" s="240"/>
      <c r="B813" s="581" t="s">
        <v>55</v>
      </c>
      <c r="C813" s="242" t="s">
        <v>29</v>
      </c>
      <c r="D813" s="247">
        <f>ROUNDUP((4.5+1.5+25.4+12+12.1)*4.4,0)</f>
        <v>245</v>
      </c>
      <c r="E813" s="1035"/>
      <c r="F813" s="572">
        <f>D813*E813</f>
        <v>0</v>
      </c>
    </row>
    <row r="814" spans="1:6">
      <c r="A814" s="240"/>
      <c r="B814" s="580" t="s">
        <v>56</v>
      </c>
      <c r="E814" s="1035"/>
    </row>
    <row r="815" spans="1:6">
      <c r="A815" s="240"/>
      <c r="B815" s="581" t="s">
        <v>55</v>
      </c>
      <c r="C815" s="242" t="s">
        <v>31</v>
      </c>
      <c r="D815" s="247">
        <f>ROUNDUP(0.04*1.3*D813,0)</f>
        <v>13</v>
      </c>
      <c r="E815" s="1035"/>
      <c r="F815" s="572">
        <f>D815*E815</f>
        <v>0</v>
      </c>
    </row>
    <row r="816" spans="1:6" ht="13.5">
      <c r="A816" s="240"/>
      <c r="B816" s="583" t="s">
        <v>206</v>
      </c>
      <c r="E816" s="1035"/>
    </row>
    <row r="817" spans="1:6">
      <c r="A817" s="240"/>
      <c r="B817" s="580" t="s">
        <v>42</v>
      </c>
      <c r="E817" s="1035"/>
    </row>
    <row r="818" spans="1:6">
      <c r="A818" s="240"/>
      <c r="B818" s="581" t="s">
        <v>55</v>
      </c>
      <c r="C818" s="242" t="s">
        <v>29</v>
      </c>
      <c r="D818" s="247">
        <f>ROUNDUP((61.5+4.5)*3.7,0)</f>
        <v>245</v>
      </c>
      <c r="E818" s="1035"/>
      <c r="F818" s="572">
        <f>D818*E818</f>
        <v>0</v>
      </c>
    </row>
    <row r="819" spans="1:6">
      <c r="A819" s="240"/>
      <c r="B819" s="580" t="s">
        <v>56</v>
      </c>
      <c r="E819" s="1035"/>
    </row>
    <row r="820" spans="1:6">
      <c r="A820" s="240"/>
      <c r="B820" s="581" t="s">
        <v>55</v>
      </c>
      <c r="C820" s="242" t="s">
        <v>31</v>
      </c>
      <c r="D820" s="247">
        <f>ROUNDUP(0.04*1.3*D818,0)</f>
        <v>13</v>
      </c>
      <c r="E820" s="1035"/>
      <c r="F820" s="572">
        <f>D820*E820</f>
        <v>0</v>
      </c>
    </row>
    <row r="821" spans="1:6" ht="13.5">
      <c r="A821" s="240"/>
      <c r="B821" s="583" t="s">
        <v>207</v>
      </c>
      <c r="E821" s="1035"/>
    </row>
    <row r="822" spans="1:6">
      <c r="A822" s="240"/>
      <c r="B822" s="580" t="s">
        <v>42</v>
      </c>
      <c r="E822" s="1035"/>
    </row>
    <row r="823" spans="1:6">
      <c r="A823" s="240"/>
      <c r="B823" s="581" t="s">
        <v>55</v>
      </c>
      <c r="C823" s="242" t="s">
        <v>29</v>
      </c>
      <c r="D823" s="247">
        <f>ROUNDUP((1.5+1.35)*2.7,0)</f>
        <v>8</v>
      </c>
      <c r="E823" s="1035"/>
      <c r="F823" s="572">
        <f>D823*E823</f>
        <v>0</v>
      </c>
    </row>
    <row r="824" spans="1:6">
      <c r="A824" s="240"/>
      <c r="B824" s="580" t="s">
        <v>56</v>
      </c>
      <c r="E824" s="1035"/>
    </row>
    <row r="825" spans="1:6">
      <c r="A825" s="240"/>
      <c r="B825" s="581" t="s">
        <v>55</v>
      </c>
      <c r="C825" s="242" t="s">
        <v>31</v>
      </c>
      <c r="D825" s="247">
        <f>ROUNDUP(0.04*1.3*D823,0)</f>
        <v>1</v>
      </c>
      <c r="E825" s="1035"/>
      <c r="F825" s="572">
        <f>D825*E825</f>
        <v>0</v>
      </c>
    </row>
    <row r="826" spans="1:6">
      <c r="A826" s="240"/>
      <c r="B826" s="581"/>
      <c r="E826" s="1035"/>
    </row>
    <row r="827" spans="1:6" s="586" customFormat="1">
      <c r="A827" s="418"/>
      <c r="B827" s="584" t="s">
        <v>230</v>
      </c>
      <c r="C827" s="418"/>
      <c r="D827" s="585"/>
      <c r="E827" s="1039"/>
      <c r="F827" s="422"/>
    </row>
    <row r="828" spans="1:6" s="586" customFormat="1" ht="63.75">
      <c r="A828" s="418"/>
      <c r="B828" s="587" t="s">
        <v>274</v>
      </c>
      <c r="E828" s="1040"/>
    </row>
    <row r="829" spans="1:6" s="586" customFormat="1">
      <c r="A829" s="418"/>
      <c r="B829" s="587"/>
      <c r="C829" s="242" t="s">
        <v>29</v>
      </c>
      <c r="D829" s="247">
        <v>150</v>
      </c>
      <c r="E829" s="1035"/>
      <c r="F829" s="572">
        <f t="shared" ref="F829" si="0">D829*E829</f>
        <v>0</v>
      </c>
    </row>
    <row r="830" spans="1:6">
      <c r="A830" s="240"/>
      <c r="B830" s="581"/>
      <c r="E830" s="1035"/>
    </row>
    <row r="831" spans="1:6" ht="51">
      <c r="A831" s="240" t="s">
        <v>66</v>
      </c>
      <c r="B831" s="571" t="s">
        <v>40</v>
      </c>
      <c r="E831" s="1035"/>
    </row>
    <row r="832" spans="1:6">
      <c r="A832" s="240"/>
      <c r="B832" s="582" t="s">
        <v>231</v>
      </c>
      <c r="C832" s="242" t="s">
        <v>29</v>
      </c>
      <c r="D832" s="247">
        <v>570</v>
      </c>
      <c r="E832" s="1035"/>
      <c r="F832" s="572">
        <f>D832*E832</f>
        <v>0</v>
      </c>
    </row>
    <row r="833" spans="1:6">
      <c r="A833" s="240"/>
      <c r="B833" s="582" t="s">
        <v>232</v>
      </c>
      <c r="C833" s="242" t="s">
        <v>29</v>
      </c>
      <c r="D833" s="247">
        <f>D829</f>
        <v>150</v>
      </c>
      <c r="E833" s="1035"/>
      <c r="F833" s="572">
        <f>D833*E833</f>
        <v>0</v>
      </c>
    </row>
    <row r="834" spans="1:6">
      <c r="A834" s="240"/>
      <c r="B834" s="582"/>
      <c r="E834" s="1035"/>
    </row>
    <row r="835" spans="1:6" ht="51">
      <c r="A835" s="240" t="s">
        <v>67</v>
      </c>
      <c r="B835" s="571" t="s">
        <v>39</v>
      </c>
      <c r="E835" s="1035"/>
    </row>
    <row r="836" spans="1:6">
      <c r="A836" s="240"/>
      <c r="B836" s="582" t="s">
        <v>125</v>
      </c>
      <c r="C836" s="242" t="s">
        <v>29</v>
      </c>
      <c r="D836" s="247">
        <f>D832</f>
        <v>570</v>
      </c>
      <c r="E836" s="1035"/>
      <c r="F836" s="572">
        <f>D836*E836</f>
        <v>0</v>
      </c>
    </row>
    <row r="837" spans="1:6">
      <c r="A837" s="240"/>
      <c r="B837" s="582" t="s">
        <v>232</v>
      </c>
      <c r="C837" s="242" t="s">
        <v>29</v>
      </c>
      <c r="D837" s="247">
        <f>D833</f>
        <v>150</v>
      </c>
      <c r="E837" s="1035"/>
      <c r="F837" s="572">
        <f>D837*E837</f>
        <v>0</v>
      </c>
    </row>
    <row r="838" spans="1:6">
      <c r="A838" s="240"/>
      <c r="B838" s="582"/>
      <c r="E838" s="1035"/>
    </row>
    <row r="839" spans="1:6" ht="38.25">
      <c r="A839" s="240"/>
      <c r="B839" s="584" t="s">
        <v>208</v>
      </c>
      <c r="E839" s="1035"/>
    </row>
    <row r="840" spans="1:6">
      <c r="A840" s="240"/>
      <c r="B840" s="584"/>
      <c r="E840" s="1035"/>
    </row>
    <row r="841" spans="1:6" ht="63.75">
      <c r="A841" s="240" t="s">
        <v>68</v>
      </c>
      <c r="B841" s="255" t="s">
        <v>466</v>
      </c>
      <c r="E841" s="1035"/>
    </row>
    <row r="842" spans="1:6">
      <c r="A842" s="240"/>
      <c r="B842" s="588" t="s">
        <v>465</v>
      </c>
      <c r="C842" s="242" t="s">
        <v>15</v>
      </c>
      <c r="D842" s="247">
        <v>1</v>
      </c>
      <c r="E842" s="1035"/>
      <c r="F842" s="572">
        <f>D842*E842</f>
        <v>0</v>
      </c>
    </row>
    <row r="843" spans="1:6">
      <c r="A843" s="240"/>
      <c r="B843" s="588" t="s">
        <v>467</v>
      </c>
      <c r="C843" s="242" t="s">
        <v>15</v>
      </c>
      <c r="D843" s="247">
        <v>1</v>
      </c>
      <c r="E843" s="1035"/>
      <c r="F843" s="572">
        <f>D843*E843</f>
        <v>0</v>
      </c>
    </row>
    <row r="844" spans="1:6">
      <c r="A844" s="240"/>
      <c r="B844" s="584"/>
      <c r="E844" s="1035"/>
    </row>
    <row r="845" spans="1:6" ht="51">
      <c r="A845" s="240" t="s">
        <v>69</v>
      </c>
      <c r="B845" s="582" t="s">
        <v>126</v>
      </c>
      <c r="E845" s="1035"/>
    </row>
    <row r="846" spans="1:6">
      <c r="A846" s="240"/>
      <c r="B846" s="582"/>
      <c r="E846" s="1035"/>
    </row>
    <row r="847" spans="1:6">
      <c r="A847" s="240"/>
      <c r="B847" s="589" t="s">
        <v>209</v>
      </c>
      <c r="E847" s="1035"/>
    </row>
    <row r="848" spans="1:6">
      <c r="A848" s="240"/>
      <c r="B848" s="584" t="s">
        <v>210</v>
      </c>
      <c r="C848" s="242" t="s">
        <v>31</v>
      </c>
      <c r="D848" s="247">
        <v>37</v>
      </c>
      <c r="E848" s="1035"/>
      <c r="F848" s="572">
        <f>D848*E848</f>
        <v>0</v>
      </c>
    </row>
    <row r="849" spans="1:6">
      <c r="A849" s="240"/>
      <c r="B849" s="589" t="s">
        <v>211</v>
      </c>
      <c r="E849" s="1035"/>
    </row>
    <row r="850" spans="1:6">
      <c r="A850" s="240"/>
      <c r="B850" s="584" t="s">
        <v>212</v>
      </c>
      <c r="C850" s="242" t="s">
        <v>31</v>
      </c>
      <c r="D850" s="247">
        <v>24</v>
      </c>
      <c r="E850" s="1035"/>
      <c r="F850" s="572">
        <f>D850*E850</f>
        <v>0</v>
      </c>
    </row>
    <row r="851" spans="1:6">
      <c r="A851" s="240"/>
      <c r="B851" s="584" t="s">
        <v>213</v>
      </c>
      <c r="C851" s="242" t="s">
        <v>31</v>
      </c>
      <c r="D851" s="247">
        <v>16</v>
      </c>
      <c r="E851" s="1035"/>
      <c r="F851" s="572">
        <f>D851*E851</f>
        <v>0</v>
      </c>
    </row>
    <row r="852" spans="1:6">
      <c r="A852" s="240"/>
      <c r="B852" s="584" t="s">
        <v>214</v>
      </c>
      <c r="C852" s="242" t="s">
        <v>31</v>
      </c>
      <c r="D852" s="247">
        <v>10</v>
      </c>
      <c r="E852" s="1035"/>
      <c r="F852" s="572">
        <f>D852*E852</f>
        <v>0</v>
      </c>
    </row>
    <row r="853" spans="1:6">
      <c r="A853" s="240"/>
      <c r="B853" s="584"/>
      <c r="E853" s="1035"/>
    </row>
    <row r="854" spans="1:6">
      <c r="A854" s="240"/>
      <c r="B854" s="587"/>
      <c r="E854" s="1035"/>
    </row>
    <row r="855" spans="1:6" ht="51">
      <c r="A855" s="240" t="s">
        <v>90</v>
      </c>
      <c r="B855" s="582" t="s">
        <v>86</v>
      </c>
      <c r="E855" s="1035"/>
    </row>
    <row r="856" spans="1:6">
      <c r="A856" s="240"/>
      <c r="B856" s="587"/>
      <c r="C856" s="242" t="s">
        <v>31</v>
      </c>
      <c r="D856" s="247">
        <v>90</v>
      </c>
      <c r="E856" s="1035"/>
      <c r="F856" s="572">
        <f>D856*E856</f>
        <v>0</v>
      </c>
    </row>
    <row r="857" spans="1:6">
      <c r="A857" s="240"/>
      <c r="B857" s="249"/>
      <c r="E857" s="1035"/>
    </row>
    <row r="858" spans="1:6" ht="38.25">
      <c r="A858" s="240" t="s">
        <v>94</v>
      </c>
      <c r="B858" s="582" t="s">
        <v>226</v>
      </c>
      <c r="E858" s="1038"/>
      <c r="F858" s="306"/>
    </row>
    <row r="859" spans="1:6" ht="153">
      <c r="A859" s="240"/>
      <c r="B859" s="582" t="s">
        <v>222</v>
      </c>
      <c r="E859" s="1038"/>
      <c r="F859" s="306"/>
    </row>
    <row r="860" spans="1:6">
      <c r="A860" s="240"/>
      <c r="B860" s="582" t="s">
        <v>223</v>
      </c>
      <c r="C860" s="242" t="s">
        <v>224</v>
      </c>
      <c r="D860" s="247">
        <v>65</v>
      </c>
      <c r="E860" s="1035"/>
      <c r="F860" s="572">
        <f t="shared" ref="F860:F861" si="1">D860*E860</f>
        <v>0</v>
      </c>
    </row>
    <row r="861" spans="1:6">
      <c r="A861" s="240"/>
      <c r="B861" s="582" t="s">
        <v>225</v>
      </c>
      <c r="C861" s="242" t="s">
        <v>29</v>
      </c>
      <c r="D861" s="247">
        <v>100</v>
      </c>
      <c r="E861" s="1035"/>
      <c r="F861" s="572">
        <f t="shared" si="1"/>
        <v>0</v>
      </c>
    </row>
    <row r="862" spans="1:6">
      <c r="A862" s="240"/>
      <c r="B862" s="255"/>
      <c r="E862" s="1035"/>
    </row>
    <row r="863" spans="1:6" ht="140.25">
      <c r="A863" s="240" t="s">
        <v>97</v>
      </c>
      <c r="B863" s="582" t="s">
        <v>358</v>
      </c>
      <c r="E863" s="1035"/>
    </row>
    <row r="864" spans="1:6">
      <c r="A864" s="250"/>
      <c r="B864" s="249"/>
      <c r="C864" s="242" t="s">
        <v>224</v>
      </c>
      <c r="D864" s="247">
        <v>150</v>
      </c>
      <c r="E864" s="1035"/>
      <c r="F864" s="572">
        <f t="shared" ref="F864" si="2">D864*E864</f>
        <v>0</v>
      </c>
    </row>
    <row r="865" spans="1:6">
      <c r="A865" s="250"/>
      <c r="B865" s="249"/>
      <c r="E865" s="1035"/>
    </row>
    <row r="866" spans="1:6" ht="51">
      <c r="A866" s="240">
        <v>22</v>
      </c>
      <c r="B866" s="582" t="s">
        <v>1339</v>
      </c>
      <c r="C866" s="590"/>
      <c r="E866" s="1035"/>
    </row>
    <row r="867" spans="1:6">
      <c r="A867" s="240"/>
      <c r="B867" s="863" t="s">
        <v>1327</v>
      </c>
      <c r="C867" s="242" t="s">
        <v>29</v>
      </c>
      <c r="D867" s="247">
        <v>145</v>
      </c>
      <c r="E867" s="1035"/>
      <c r="F867" s="572">
        <f>D867*E867</f>
        <v>0</v>
      </c>
    </row>
    <row r="868" spans="1:6">
      <c r="A868" s="250"/>
      <c r="B868" s="864" t="s">
        <v>1326</v>
      </c>
      <c r="C868" s="242" t="s">
        <v>29</v>
      </c>
      <c r="D868" s="247">
        <v>90</v>
      </c>
      <c r="E868" s="1035"/>
      <c r="F868" s="572">
        <f>D868*E868</f>
        <v>0</v>
      </c>
    </row>
    <row r="869" spans="1:6">
      <c r="A869" s="240"/>
      <c r="B869" s="865" t="s">
        <v>1326</v>
      </c>
      <c r="C869" s="854" t="s">
        <v>29</v>
      </c>
      <c r="D869" s="855">
        <f>240-90</f>
        <v>150</v>
      </c>
      <c r="E869" s="1041"/>
      <c r="F869" s="856"/>
    </row>
    <row r="870" spans="1:6">
      <c r="A870" s="240"/>
      <c r="B870" s="249"/>
      <c r="E870" s="1035"/>
    </row>
    <row r="871" spans="1:6" ht="51">
      <c r="A871" s="240" t="s">
        <v>1328</v>
      </c>
      <c r="B871" s="582" t="s">
        <v>1340</v>
      </c>
      <c r="C871" s="590"/>
      <c r="E871" s="1035"/>
    </row>
    <row r="872" spans="1:6">
      <c r="A872" s="250"/>
      <c r="B872" s="864" t="s">
        <v>1326</v>
      </c>
      <c r="C872" s="242" t="s">
        <v>29</v>
      </c>
      <c r="D872" s="247">
        <v>76</v>
      </c>
      <c r="E872" s="1035"/>
      <c r="F872" s="572">
        <f>D872*E872</f>
        <v>0</v>
      </c>
    </row>
    <row r="873" spans="1:6">
      <c r="A873" s="240"/>
      <c r="B873" s="865" t="s">
        <v>1326</v>
      </c>
      <c r="C873" s="854" t="s">
        <v>29</v>
      </c>
      <c r="D873" s="855">
        <v>124</v>
      </c>
      <c r="E873" s="1041"/>
      <c r="F873" s="856"/>
    </row>
    <row r="874" spans="1:6">
      <c r="A874" s="240"/>
      <c r="B874" s="249"/>
      <c r="E874" s="1035"/>
    </row>
    <row r="875" spans="1:6" ht="25.5">
      <c r="A875" s="240"/>
      <c r="B875" s="584" t="s">
        <v>215</v>
      </c>
      <c r="E875" s="1035"/>
    </row>
    <row r="876" spans="1:6">
      <c r="A876" s="240"/>
      <c r="B876" s="584"/>
      <c r="E876" s="1035"/>
    </row>
    <row r="877" spans="1:6" ht="63.75">
      <c r="A877" s="240" t="s">
        <v>1341</v>
      </c>
      <c r="B877" s="582" t="s">
        <v>354</v>
      </c>
      <c r="E877" s="1035"/>
    </row>
    <row r="878" spans="1:6">
      <c r="A878" s="240"/>
      <c r="B878" s="587"/>
      <c r="C878" s="242" t="s">
        <v>31</v>
      </c>
      <c r="D878" s="247">
        <v>10</v>
      </c>
      <c r="E878" s="1035"/>
      <c r="F878" s="572">
        <f>D878*E878</f>
        <v>0</v>
      </c>
    </row>
    <row r="879" spans="1:6">
      <c r="A879" s="240"/>
      <c r="B879" s="587"/>
      <c r="E879" s="1035"/>
    </row>
    <row r="880" spans="1:6" ht="51">
      <c r="A880" s="240" t="s">
        <v>99</v>
      </c>
      <c r="B880" s="582" t="s">
        <v>86</v>
      </c>
      <c r="E880" s="1035"/>
    </row>
    <row r="881" spans="1:6">
      <c r="A881" s="240"/>
      <c r="B881" s="587"/>
      <c r="C881" s="242" t="s">
        <v>31</v>
      </c>
      <c r="D881" s="247">
        <f>D878</f>
        <v>10</v>
      </c>
      <c r="E881" s="1035"/>
      <c r="F881" s="572">
        <f>D881*E881</f>
        <v>0</v>
      </c>
    </row>
    <row r="882" spans="1:6">
      <c r="A882" s="240"/>
      <c r="B882" s="587"/>
      <c r="E882" s="1035"/>
    </row>
    <row r="883" spans="1:6" ht="25.5">
      <c r="A883" s="240"/>
      <c r="B883" s="307" t="s">
        <v>216</v>
      </c>
      <c r="E883" s="1035"/>
    </row>
    <row r="884" spans="1:6" ht="102">
      <c r="A884" s="240" t="s">
        <v>103</v>
      </c>
      <c r="B884" s="571" t="s">
        <v>219</v>
      </c>
      <c r="E884" s="1035"/>
    </row>
    <row r="885" spans="1:6">
      <c r="A885" s="240"/>
      <c r="B885" s="571"/>
      <c r="E885" s="1035"/>
    </row>
    <row r="886" spans="1:6">
      <c r="A886" s="240"/>
      <c r="B886" s="591" t="s">
        <v>217</v>
      </c>
      <c r="E886" s="1035"/>
    </row>
    <row r="887" spans="1:6">
      <c r="A887" s="240"/>
      <c r="B887" s="587" t="s">
        <v>87</v>
      </c>
      <c r="C887" s="242" t="s">
        <v>29</v>
      </c>
      <c r="D887" s="247">
        <f>390-D888</f>
        <v>230</v>
      </c>
      <c r="E887" s="1035"/>
      <c r="F887" s="572">
        <f>D887*E887</f>
        <v>0</v>
      </c>
    </row>
    <row r="888" spans="1:6">
      <c r="A888" s="240"/>
      <c r="B888" s="587" t="s">
        <v>218</v>
      </c>
      <c r="C888" s="242" t="s">
        <v>29</v>
      </c>
      <c r="D888" s="247">
        <v>160</v>
      </c>
      <c r="E888" s="1035"/>
      <c r="F888" s="572">
        <f>D888*E888</f>
        <v>0</v>
      </c>
    </row>
    <row r="889" spans="1:6">
      <c r="A889" s="240"/>
      <c r="B889" s="587" t="s">
        <v>88</v>
      </c>
      <c r="C889" s="242" t="s">
        <v>29</v>
      </c>
      <c r="D889" s="247">
        <f>2*(D887+D888)</f>
        <v>780</v>
      </c>
      <c r="E889" s="1035"/>
      <c r="F889" s="572">
        <f>D889*E889</f>
        <v>0</v>
      </c>
    </row>
    <row r="890" spans="1:6">
      <c r="A890" s="240"/>
      <c r="B890" s="587" t="s">
        <v>89</v>
      </c>
      <c r="C890" s="242" t="s">
        <v>29</v>
      </c>
      <c r="D890" s="247">
        <f>D887+D888</f>
        <v>390</v>
      </c>
      <c r="E890" s="1035"/>
      <c r="F890" s="572">
        <f>D890*E890</f>
        <v>0</v>
      </c>
    </row>
    <row r="891" spans="1:6">
      <c r="B891" s="570" t="s">
        <v>220</v>
      </c>
      <c r="E891" s="1035"/>
    </row>
    <row r="892" spans="1:6">
      <c r="A892" s="240"/>
      <c r="B892" s="587" t="s">
        <v>87</v>
      </c>
      <c r="C892" s="242" t="s">
        <v>29</v>
      </c>
      <c r="D892" s="247">
        <v>490</v>
      </c>
      <c r="E892" s="1035"/>
      <c r="F892" s="572">
        <f>D892*E892</f>
        <v>0</v>
      </c>
    </row>
    <row r="893" spans="1:6">
      <c r="A893" s="240"/>
      <c r="B893" s="587" t="s">
        <v>88</v>
      </c>
      <c r="C893" s="242" t="s">
        <v>29</v>
      </c>
      <c r="D893" s="247">
        <f>2*D892</f>
        <v>980</v>
      </c>
      <c r="E893" s="1035"/>
      <c r="F893" s="572">
        <f>D893*E893</f>
        <v>0</v>
      </c>
    </row>
    <row r="894" spans="1:6">
      <c r="A894" s="240"/>
      <c r="B894" s="587" t="s">
        <v>89</v>
      </c>
      <c r="C894" s="242" t="s">
        <v>29</v>
      </c>
      <c r="D894" s="247">
        <f>D892</f>
        <v>490</v>
      </c>
      <c r="E894" s="1035"/>
      <c r="F894" s="572">
        <f>D894*E894</f>
        <v>0</v>
      </c>
    </row>
    <row r="895" spans="1:6">
      <c r="A895" s="240"/>
      <c r="B895" s="570" t="s">
        <v>221</v>
      </c>
      <c r="E895" s="1035"/>
    </row>
    <row r="896" spans="1:6">
      <c r="A896" s="240"/>
      <c r="B896" s="587" t="s">
        <v>87</v>
      </c>
      <c r="C896" s="242" t="s">
        <v>29</v>
      </c>
      <c r="D896" s="247">
        <v>156</v>
      </c>
      <c r="E896" s="1035"/>
      <c r="F896" s="572">
        <f>D896*E896</f>
        <v>0</v>
      </c>
    </row>
    <row r="897" spans="1:6">
      <c r="A897" s="240"/>
      <c r="B897" s="587" t="s">
        <v>88</v>
      </c>
      <c r="C897" s="242" t="s">
        <v>29</v>
      </c>
      <c r="D897" s="247">
        <f>2*D896</f>
        <v>312</v>
      </c>
      <c r="E897" s="1035"/>
      <c r="F897" s="572">
        <f>D897*E897</f>
        <v>0</v>
      </c>
    </row>
    <row r="898" spans="1:6">
      <c r="A898" s="240"/>
      <c r="B898" s="587" t="s">
        <v>89</v>
      </c>
      <c r="C898" s="242" t="s">
        <v>29</v>
      </c>
      <c r="D898" s="247">
        <f>D896</f>
        <v>156</v>
      </c>
      <c r="E898" s="1035"/>
      <c r="F898" s="572">
        <f>D898*E898</f>
        <v>0</v>
      </c>
    </row>
    <row r="899" spans="1:6">
      <c r="A899" s="240"/>
      <c r="B899" s="587"/>
      <c r="E899" s="1035"/>
    </row>
    <row r="900" spans="1:6">
      <c r="A900" s="240"/>
      <c r="B900" s="249"/>
      <c r="E900" s="1035"/>
    </row>
    <row r="901" spans="1:6" ht="89.25">
      <c r="A901" s="240" t="s">
        <v>160</v>
      </c>
      <c r="B901" s="571" t="s">
        <v>1324</v>
      </c>
      <c r="E901" s="1035"/>
    </row>
    <row r="902" spans="1:6">
      <c r="A902" s="240"/>
      <c r="B902" s="587" t="s">
        <v>70</v>
      </c>
      <c r="C902" s="242" t="s">
        <v>31</v>
      </c>
      <c r="D902" s="247">
        <v>205</v>
      </c>
      <c r="E902" s="1035"/>
      <c r="F902" s="572">
        <f>D902*E902</f>
        <v>0</v>
      </c>
    </row>
    <row r="903" spans="1:6">
      <c r="A903" s="240"/>
      <c r="B903" s="587"/>
      <c r="E903" s="1035"/>
    </row>
    <row r="904" spans="1:6" ht="25.5">
      <c r="A904" s="240"/>
      <c r="B904" s="307" t="s">
        <v>127</v>
      </c>
      <c r="E904" s="1035"/>
    </row>
    <row r="905" spans="1:6">
      <c r="A905" s="240"/>
      <c r="B905" s="307"/>
      <c r="E905" s="1035"/>
    </row>
    <row r="906" spans="1:6" ht="140.25">
      <c r="A906" s="240" t="s">
        <v>161</v>
      </c>
      <c r="B906" s="573" t="s">
        <v>1325</v>
      </c>
      <c r="E906" s="1035"/>
    </row>
    <row r="907" spans="1:6">
      <c r="A907" s="240"/>
      <c r="B907" s="570" t="s">
        <v>227</v>
      </c>
      <c r="E907" s="1035"/>
    </row>
    <row r="908" spans="1:6">
      <c r="A908" s="240"/>
      <c r="B908" s="314" t="s">
        <v>91</v>
      </c>
      <c r="C908" s="242" t="s">
        <v>31</v>
      </c>
      <c r="D908" s="247">
        <v>60</v>
      </c>
      <c r="E908" s="1035"/>
      <c r="F908" s="572">
        <f>D908*E908</f>
        <v>0</v>
      </c>
    </row>
    <row r="909" spans="1:6">
      <c r="A909" s="240"/>
      <c r="B909" s="314" t="s">
        <v>92</v>
      </c>
      <c r="C909" s="397" t="s">
        <v>29</v>
      </c>
      <c r="D909" s="247">
        <v>295</v>
      </c>
      <c r="E909" s="1035"/>
      <c r="F909" s="572">
        <f>D909*E909</f>
        <v>0</v>
      </c>
    </row>
    <row r="910" spans="1:6">
      <c r="A910" s="240"/>
      <c r="B910" s="314"/>
      <c r="C910" s="397"/>
      <c r="E910" s="1035"/>
    </row>
    <row r="911" spans="1:6">
      <c r="A911" s="240"/>
      <c r="B911" s="570" t="s">
        <v>228</v>
      </c>
      <c r="C911" s="397"/>
      <c r="E911" s="1035"/>
    </row>
    <row r="912" spans="1:6">
      <c r="A912" s="240"/>
      <c r="B912" s="255" t="s">
        <v>1330</v>
      </c>
      <c r="C912" s="397" t="s">
        <v>29</v>
      </c>
      <c r="D912" s="247">
        <v>34</v>
      </c>
      <c r="E912" s="1035"/>
      <c r="F912" s="572">
        <f>D912*E912</f>
        <v>0</v>
      </c>
    </row>
    <row r="913" spans="1:6">
      <c r="A913" s="240"/>
      <c r="B913" s="314" t="s">
        <v>91</v>
      </c>
      <c r="C913" s="242" t="s">
        <v>31</v>
      </c>
      <c r="D913" s="247">
        <v>32</v>
      </c>
      <c r="E913" s="1035"/>
      <c r="F913" s="572">
        <f>D913*E913</f>
        <v>0</v>
      </c>
    </row>
    <row r="914" spans="1:6">
      <c r="A914" s="240"/>
      <c r="B914" s="314" t="s">
        <v>92</v>
      </c>
      <c r="C914" s="397" t="s">
        <v>29</v>
      </c>
      <c r="D914" s="247">
        <v>161</v>
      </c>
      <c r="E914" s="1035"/>
      <c r="F914" s="572">
        <f>D914*E914</f>
        <v>0</v>
      </c>
    </row>
    <row r="915" spans="1:6">
      <c r="A915" s="240"/>
      <c r="B915" s="249"/>
      <c r="E915" s="1035"/>
    </row>
    <row r="916" spans="1:6" ht="89.25">
      <c r="A916" s="313" t="s">
        <v>162</v>
      </c>
      <c r="B916" s="573" t="s">
        <v>1324</v>
      </c>
      <c r="C916" s="397"/>
      <c r="D916" s="399"/>
      <c r="E916" s="1042"/>
      <c r="F916" s="315"/>
    </row>
    <row r="917" spans="1:6">
      <c r="A917" s="313"/>
      <c r="B917" s="592" t="s">
        <v>93</v>
      </c>
      <c r="C917" s="242" t="s">
        <v>31</v>
      </c>
      <c r="D917" s="399">
        <v>120</v>
      </c>
      <c r="E917" s="1042"/>
      <c r="F917" s="572">
        <f>D917*E917</f>
        <v>0</v>
      </c>
    </row>
    <row r="918" spans="1:6">
      <c r="A918" s="313"/>
      <c r="B918" s="592"/>
      <c r="C918" s="397"/>
      <c r="D918" s="399"/>
      <c r="E918" s="1042"/>
    </row>
    <row r="919" spans="1:6" ht="114.75">
      <c r="A919" s="313" t="s">
        <v>163</v>
      </c>
      <c r="B919" s="573" t="s">
        <v>734</v>
      </c>
      <c r="C919" s="719"/>
      <c r="D919" s="720"/>
      <c r="E919" s="1042"/>
    </row>
    <row r="920" spans="1:6">
      <c r="A920" s="313"/>
      <c r="B920" s="573"/>
      <c r="C920" s="242" t="s">
        <v>29</v>
      </c>
      <c r="D920" s="399">
        <v>70</v>
      </c>
      <c r="E920" s="1042"/>
      <c r="F920" s="572">
        <f>D920*E920</f>
        <v>0</v>
      </c>
    </row>
    <row r="921" spans="1:6">
      <c r="A921" s="313"/>
      <c r="B921" s="592"/>
      <c r="C921" s="397"/>
      <c r="D921" s="399"/>
      <c r="E921" s="1042"/>
      <c r="F921" s="315"/>
    </row>
    <row r="922" spans="1:6">
      <c r="A922" s="240"/>
      <c r="B922" s="584" t="s">
        <v>43</v>
      </c>
      <c r="E922" s="1035"/>
    </row>
    <row r="923" spans="1:6" ht="140.25">
      <c r="A923" s="240" t="s">
        <v>164</v>
      </c>
      <c r="B923" s="582" t="s">
        <v>44</v>
      </c>
      <c r="E923" s="1035"/>
    </row>
    <row r="924" spans="1:6">
      <c r="A924" s="240"/>
      <c r="B924" s="587" t="s">
        <v>45</v>
      </c>
      <c r="C924" s="242" t="s">
        <v>29</v>
      </c>
      <c r="D924" s="247">
        <f>0.25*0.25*240</f>
        <v>15</v>
      </c>
      <c r="E924" s="1035"/>
      <c r="F924" s="572">
        <f>D924*E924</f>
        <v>0</v>
      </c>
    </row>
    <row r="925" spans="1:6">
      <c r="A925" s="240"/>
      <c r="B925" s="587" t="s">
        <v>46</v>
      </c>
      <c r="C925" s="242" t="s">
        <v>31</v>
      </c>
      <c r="D925" s="247">
        <v>1</v>
      </c>
      <c r="E925" s="1035"/>
      <c r="F925" s="572">
        <f>D925*E925</f>
        <v>0</v>
      </c>
    </row>
    <row r="926" spans="1:6">
      <c r="A926" s="240"/>
      <c r="B926" s="587"/>
      <c r="E926" s="1035"/>
    </row>
    <row r="927" spans="1:6" ht="102">
      <c r="A927" s="240" t="s">
        <v>165</v>
      </c>
      <c r="B927" s="582" t="s">
        <v>95</v>
      </c>
      <c r="E927" s="1035"/>
    </row>
    <row r="928" spans="1:6">
      <c r="A928" s="240"/>
      <c r="B928" s="587" t="s">
        <v>96</v>
      </c>
      <c r="C928" s="242" t="s">
        <v>15</v>
      </c>
      <c r="D928" s="247">
        <v>240</v>
      </c>
      <c r="E928" s="1035"/>
      <c r="F928" s="572">
        <f>D928*E928</f>
        <v>0</v>
      </c>
    </row>
    <row r="929" spans="1:6">
      <c r="A929" s="240"/>
      <c r="B929" s="587"/>
      <c r="E929" s="1035"/>
    </row>
    <row r="930" spans="1:6" ht="51">
      <c r="A930" s="240" t="s">
        <v>166</v>
      </c>
      <c r="B930" s="582" t="s">
        <v>49</v>
      </c>
      <c r="E930" s="1035"/>
    </row>
    <row r="931" spans="1:6">
      <c r="A931" s="240"/>
      <c r="B931" s="587"/>
      <c r="C931" s="242" t="s">
        <v>15</v>
      </c>
      <c r="D931" s="247">
        <f>D928</f>
        <v>240</v>
      </c>
      <c r="E931" s="1035"/>
      <c r="F931" s="572">
        <f>D931*E931</f>
        <v>0</v>
      </c>
    </row>
    <row r="932" spans="1:6">
      <c r="A932" s="240"/>
      <c r="B932" s="587"/>
      <c r="E932" s="1035"/>
    </row>
    <row r="933" spans="1:6" ht="51">
      <c r="A933" s="240" t="s">
        <v>167</v>
      </c>
      <c r="B933" s="571" t="s">
        <v>355</v>
      </c>
      <c r="E933" s="1035"/>
    </row>
    <row r="934" spans="1:6">
      <c r="A934" s="240"/>
      <c r="B934" s="249"/>
      <c r="C934" s="242" t="s">
        <v>15</v>
      </c>
      <c r="D934" s="247">
        <v>3</v>
      </c>
      <c r="E934" s="1035"/>
      <c r="F934" s="572">
        <f>D934*E934</f>
        <v>0</v>
      </c>
    </row>
    <row r="935" spans="1:6">
      <c r="A935" s="240"/>
      <c r="B935" s="249"/>
      <c r="E935" s="1035"/>
    </row>
    <row r="936" spans="1:6">
      <c r="A936" s="240"/>
      <c r="B936" s="584" t="s">
        <v>229</v>
      </c>
      <c r="E936" s="1035"/>
    </row>
    <row r="937" spans="1:6">
      <c r="A937" s="240"/>
      <c r="B937" s="584"/>
      <c r="E937" s="1035"/>
    </row>
    <row r="938" spans="1:6" ht="63.75">
      <c r="A938" s="240" t="s">
        <v>167</v>
      </c>
      <c r="B938" s="582" t="s">
        <v>159</v>
      </c>
      <c r="E938" s="1035"/>
    </row>
    <row r="939" spans="1:6">
      <c r="A939" s="240"/>
      <c r="B939" s="587"/>
      <c r="C939" s="242" t="s">
        <v>31</v>
      </c>
      <c r="D939" s="247">
        <v>85</v>
      </c>
      <c r="E939" s="1035"/>
      <c r="F939" s="572">
        <f>D939*E939</f>
        <v>0</v>
      </c>
    </row>
    <row r="940" spans="1:6">
      <c r="A940" s="240"/>
      <c r="B940" s="587"/>
      <c r="E940" s="1035"/>
    </row>
    <row r="941" spans="1:6" ht="51">
      <c r="A941" s="240" t="s">
        <v>168</v>
      </c>
      <c r="B941" s="582" t="s">
        <v>86</v>
      </c>
      <c r="E941" s="1035"/>
    </row>
    <row r="942" spans="1:6">
      <c r="A942" s="240"/>
      <c r="B942" s="587"/>
      <c r="C942" s="242" t="s">
        <v>31</v>
      </c>
      <c r="D942" s="247">
        <f>D939</f>
        <v>85</v>
      </c>
      <c r="E942" s="1035"/>
      <c r="F942" s="572">
        <f>D942*E942</f>
        <v>0</v>
      </c>
    </row>
    <row r="943" spans="1:6">
      <c r="A943" s="240"/>
      <c r="B943" s="587"/>
      <c r="E943" s="1035"/>
    </row>
    <row r="944" spans="1:6" ht="25.5">
      <c r="A944" s="240"/>
      <c r="B944" s="584" t="s">
        <v>241</v>
      </c>
      <c r="E944" s="1035"/>
    </row>
    <row r="945" spans="1:6" ht="76.5" customHeight="1">
      <c r="A945" s="240" t="s">
        <v>169</v>
      </c>
      <c r="B945" s="249" t="s">
        <v>356</v>
      </c>
      <c r="C945" s="245"/>
      <c r="D945" s="245"/>
      <c r="E945" s="1043"/>
      <c r="F945" s="245"/>
    </row>
    <row r="946" spans="1:6">
      <c r="A946" s="240"/>
      <c r="B946" s="245"/>
      <c r="C946" s="242" t="s">
        <v>235</v>
      </c>
      <c r="D946" s="247">
        <v>1</v>
      </c>
      <c r="E946" s="1037"/>
      <c r="F946" s="402">
        <f>D946*E946</f>
        <v>0</v>
      </c>
    </row>
    <row r="947" spans="1:6">
      <c r="A947" s="240"/>
      <c r="B947" s="307"/>
      <c r="C947" s="240"/>
      <c r="D947" s="256"/>
      <c r="E947" s="1044"/>
      <c r="F947" s="308"/>
    </row>
    <row r="948" spans="1:6" ht="66">
      <c r="A948" s="310" t="s">
        <v>170</v>
      </c>
      <c r="B948" s="249" t="s">
        <v>359</v>
      </c>
      <c r="C948" s="245"/>
      <c r="D948" s="245"/>
      <c r="E948" s="1043"/>
      <c r="F948" s="245"/>
    </row>
    <row r="949" spans="1:6">
      <c r="A949" s="310"/>
      <c r="B949" s="249"/>
      <c r="C949" s="311" t="s">
        <v>31</v>
      </c>
      <c r="D949" s="312">
        <v>430</v>
      </c>
      <c r="E949" s="1045"/>
      <c r="F949" s="402">
        <f>D949*E949</f>
        <v>0</v>
      </c>
    </row>
    <row r="950" spans="1:6">
      <c r="A950" s="240"/>
      <c r="B950" s="307"/>
      <c r="C950" s="240"/>
      <c r="D950" s="256"/>
      <c r="E950" s="1044"/>
      <c r="F950" s="308"/>
    </row>
    <row r="951" spans="1:6" ht="38.25">
      <c r="A951" s="310" t="s">
        <v>171</v>
      </c>
      <c r="B951" s="249" t="s">
        <v>652</v>
      </c>
      <c r="C951" s="245"/>
      <c r="D951" s="245"/>
      <c r="E951" s="1043"/>
      <c r="F951" s="245"/>
    </row>
    <row r="952" spans="1:6">
      <c r="A952" s="310"/>
      <c r="B952" s="249"/>
      <c r="C952" s="311" t="s">
        <v>235</v>
      </c>
      <c r="D952" s="312">
        <v>1</v>
      </c>
      <c r="E952" s="1038"/>
      <c r="F952" s="402">
        <f>D952*E952</f>
        <v>0</v>
      </c>
    </row>
    <row r="953" spans="1:6">
      <c r="A953" s="310"/>
      <c r="B953" s="249"/>
      <c r="C953" s="245"/>
      <c r="D953" s="245"/>
      <c r="E953" s="1043"/>
      <c r="F953" s="245"/>
    </row>
    <row r="954" spans="1:6" ht="38.25">
      <c r="A954" s="310" t="s">
        <v>277</v>
      </c>
      <c r="B954" s="249" t="s">
        <v>357</v>
      </c>
      <c r="C954" s="245"/>
      <c r="D954" s="245"/>
      <c r="E954" s="1043"/>
      <c r="F954" s="245"/>
    </row>
    <row r="955" spans="1:6">
      <c r="A955" s="310"/>
      <c r="B955" s="249"/>
      <c r="C955" s="311" t="s">
        <v>15</v>
      </c>
      <c r="D955" s="312">
        <f>187+76+77</f>
        <v>340</v>
      </c>
      <c r="E955" s="1037"/>
      <c r="F955" s="402">
        <f>D955*E955</f>
        <v>0</v>
      </c>
    </row>
    <row r="956" spans="1:6">
      <c r="A956" s="240"/>
      <c r="B956" s="249"/>
      <c r="E956" s="1035"/>
    </row>
    <row r="957" spans="1:6">
      <c r="A957" s="240"/>
      <c r="B957" s="584" t="s">
        <v>47</v>
      </c>
      <c r="E957" s="1035"/>
    </row>
    <row r="958" spans="1:6" s="593" customFormat="1" ht="102">
      <c r="A958" s="240" t="s">
        <v>278</v>
      </c>
      <c r="B958" s="571" t="s">
        <v>238</v>
      </c>
      <c r="C958" s="242"/>
      <c r="D958" s="247"/>
      <c r="E958" s="1038"/>
      <c r="F958" s="306"/>
    </row>
    <row r="959" spans="1:6" s="593" customFormat="1">
      <c r="A959" s="240"/>
      <c r="B959" s="571"/>
      <c r="C959" s="242" t="s">
        <v>29</v>
      </c>
      <c r="D959" s="247">
        <f>390+490+450+161</f>
        <v>1491</v>
      </c>
      <c r="E959" s="1035"/>
      <c r="F959" s="402">
        <f>D959*E959</f>
        <v>0</v>
      </c>
    </row>
    <row r="960" spans="1:6" s="593" customFormat="1">
      <c r="A960" s="240"/>
      <c r="B960" s="571"/>
      <c r="C960" s="242"/>
      <c r="D960" s="247"/>
      <c r="E960" s="1038"/>
      <c r="F960" s="306"/>
    </row>
    <row r="961" spans="1:6" s="594" customFormat="1" ht="106.5" customHeight="1">
      <c r="A961" s="240" t="s">
        <v>279</v>
      </c>
      <c r="B961" s="571" t="s">
        <v>239</v>
      </c>
      <c r="C961" s="242"/>
      <c r="D961" s="247"/>
      <c r="E961" s="1038"/>
      <c r="F961" s="306"/>
    </row>
    <row r="962" spans="1:6" s="595" customFormat="1">
      <c r="A962" s="240"/>
      <c r="B962" s="571"/>
      <c r="C962" s="242" t="s">
        <v>235</v>
      </c>
      <c r="D962" s="247">
        <v>4</v>
      </c>
      <c r="E962" s="1035"/>
      <c r="F962" s="402">
        <f>D962*E962</f>
        <v>0</v>
      </c>
    </row>
    <row r="963" spans="1:6" s="594" customFormat="1">
      <c r="A963" s="240"/>
      <c r="B963" s="571"/>
      <c r="C963" s="242"/>
      <c r="D963" s="247"/>
      <c r="E963" s="1038"/>
      <c r="F963" s="306"/>
    </row>
    <row r="964" spans="1:6" s="596" customFormat="1" ht="127.5">
      <c r="A964" s="240" t="s">
        <v>280</v>
      </c>
      <c r="B964" s="571" t="s">
        <v>240</v>
      </c>
      <c r="C964" s="242"/>
      <c r="D964" s="247"/>
      <c r="E964" s="1038"/>
      <c r="F964" s="306"/>
    </row>
    <row r="965" spans="1:6" s="594" customFormat="1">
      <c r="A965" s="240"/>
      <c r="B965" s="571"/>
      <c r="C965" s="242" t="s">
        <v>235</v>
      </c>
      <c r="D965" s="247">
        <v>1</v>
      </c>
      <c r="E965" s="1035"/>
      <c r="F965" s="402">
        <f>D965*E965</f>
        <v>0</v>
      </c>
    </row>
    <row r="966" spans="1:6" ht="76.5">
      <c r="A966" s="381" t="s">
        <v>281</v>
      </c>
      <c r="B966" s="850" t="s">
        <v>74</v>
      </c>
      <c r="C966" s="854"/>
      <c r="D966" s="855"/>
      <c r="E966" s="1041"/>
      <c r="F966" s="866"/>
    </row>
    <row r="967" spans="1:6">
      <c r="A967" s="381"/>
      <c r="B967" s="867"/>
      <c r="C967" s="854" t="s">
        <v>29</v>
      </c>
      <c r="D967" s="855">
        <f>D748+D753+D754+D755+D756</f>
        <v>1957</v>
      </c>
      <c r="E967" s="1041"/>
      <c r="F967" s="856"/>
    </row>
    <row r="968" spans="1:6">
      <c r="A968" s="240"/>
      <c r="B968" s="249"/>
      <c r="E968" s="1035"/>
    </row>
    <row r="969" spans="1:6" ht="114.75">
      <c r="A969" s="240" t="s">
        <v>282</v>
      </c>
      <c r="B969" s="571" t="s">
        <v>472</v>
      </c>
      <c r="E969" s="1035"/>
    </row>
    <row r="970" spans="1:6">
      <c r="A970" s="240"/>
      <c r="B970" s="249"/>
      <c r="C970" s="242" t="s">
        <v>29</v>
      </c>
      <c r="D970" s="247">
        <f>D751+D756+D757+D758+D759</f>
        <v>585</v>
      </c>
      <c r="E970" s="1035"/>
      <c r="F970" s="572">
        <f>D970*E970</f>
        <v>0</v>
      </c>
    </row>
    <row r="971" spans="1:6">
      <c r="A971" s="240"/>
      <c r="B971" s="249"/>
      <c r="E971" s="1035"/>
    </row>
    <row r="972" spans="1:6" s="701" customFormat="1" ht="147" customHeight="1">
      <c r="A972" s="240" t="s">
        <v>283</v>
      </c>
      <c r="B972" s="571" t="s">
        <v>660</v>
      </c>
      <c r="C972" s="698"/>
      <c r="D972" s="699"/>
      <c r="E972" s="1046"/>
      <c r="F972" s="700"/>
    </row>
    <row r="973" spans="1:6" s="701" customFormat="1" ht="14.25" customHeight="1">
      <c r="A973" s="702"/>
      <c r="B973" s="703"/>
      <c r="C973" s="242" t="s">
        <v>29</v>
      </c>
      <c r="D973" s="247">
        <v>645</v>
      </c>
      <c r="E973" s="1035"/>
      <c r="F973" s="572">
        <f>D973*E973</f>
        <v>0</v>
      </c>
    </row>
    <row r="974" spans="1:6" s="701" customFormat="1" ht="14.25" customHeight="1">
      <c r="A974" s="702"/>
      <c r="B974" s="703"/>
      <c r="C974" s="242"/>
      <c r="D974" s="247"/>
      <c r="E974" s="1035"/>
      <c r="F974" s="598"/>
    </row>
    <row r="975" spans="1:6" s="738" customFormat="1" ht="38.25">
      <c r="A975" s="849" t="s">
        <v>732</v>
      </c>
      <c r="B975" s="850" t="s">
        <v>669</v>
      </c>
      <c r="C975" s="851"/>
      <c r="D975" s="852"/>
      <c r="E975" s="1047"/>
      <c r="F975" s="853"/>
    </row>
    <row r="976" spans="1:6" s="738" customFormat="1">
      <c r="A976" s="849"/>
      <c r="B976" s="850" t="s">
        <v>670</v>
      </c>
      <c r="C976" s="854" t="s">
        <v>705</v>
      </c>
      <c r="D976" s="855">
        <v>3</v>
      </c>
      <c r="E976" s="1047"/>
      <c r="F976" s="856"/>
    </row>
    <row r="977" spans="1:6" s="738" customFormat="1">
      <c r="A977" s="849"/>
      <c r="B977" s="850" t="s">
        <v>672</v>
      </c>
      <c r="C977" s="854" t="s">
        <v>705</v>
      </c>
      <c r="D977" s="855">
        <v>3</v>
      </c>
      <c r="E977" s="1047"/>
      <c r="F977" s="856"/>
    </row>
    <row r="978" spans="1:6" s="738" customFormat="1">
      <c r="A978" s="731"/>
      <c r="B978" s="571"/>
      <c r="C978" s="732"/>
      <c r="D978" s="733"/>
      <c r="E978" s="1048"/>
      <c r="F978" s="734"/>
    </row>
    <row r="979" spans="1:6" s="738" customFormat="1" ht="78.75" customHeight="1">
      <c r="A979" s="849" t="s">
        <v>733</v>
      </c>
      <c r="B979" s="850" t="s">
        <v>731</v>
      </c>
      <c r="C979" s="851"/>
      <c r="D979" s="852"/>
      <c r="E979" s="1047"/>
      <c r="F979" s="853"/>
    </row>
    <row r="980" spans="1:6" s="738" customFormat="1">
      <c r="A980" s="849"/>
      <c r="B980" s="857"/>
      <c r="C980" s="854" t="s">
        <v>18</v>
      </c>
      <c r="D980" s="855">
        <v>1</v>
      </c>
      <c r="E980" s="1047"/>
      <c r="F980" s="856"/>
    </row>
    <row r="981" spans="1:6" ht="13.5" thickBot="1">
      <c r="A981" s="240"/>
      <c r="B981" s="249"/>
      <c r="E981" s="1035"/>
    </row>
    <row r="982" spans="1:6" s="239" customFormat="1" ht="13.5" thickBot="1">
      <c r="A982" s="291"/>
      <c r="B982" s="235" t="s">
        <v>23</v>
      </c>
      <c r="C982" s="236"/>
      <c r="D982" s="293"/>
      <c r="E982" s="1036"/>
      <c r="F982" s="257">
        <f>SUM(F732:F981)</f>
        <v>0</v>
      </c>
    </row>
    <row r="983" spans="1:6" s="239" customFormat="1">
      <c r="A983" s="292"/>
      <c r="B983" s="286"/>
      <c r="C983" s="287"/>
      <c r="D983" s="294"/>
      <c r="E983" s="1049"/>
      <c r="F983" s="290"/>
    </row>
    <row r="984" spans="1:6" ht="13.5" thickBot="1">
      <c r="A984" s="240"/>
      <c r="B984" s="249"/>
      <c r="E984" s="1035"/>
    </row>
    <row r="985" spans="1:6" s="239" customFormat="1" ht="13.5" thickBot="1">
      <c r="A985" s="291" t="s">
        <v>428</v>
      </c>
      <c r="B985" s="235" t="s">
        <v>24</v>
      </c>
      <c r="C985" s="236" t="s">
        <v>34</v>
      </c>
      <c r="D985" s="293" t="s">
        <v>0</v>
      </c>
      <c r="E985" s="1036" t="s">
        <v>33</v>
      </c>
      <c r="F985" s="238" t="s">
        <v>1</v>
      </c>
    </row>
    <row r="986" spans="1:6">
      <c r="A986" s="240"/>
      <c r="B986" s="467"/>
      <c r="E986" s="1035"/>
    </row>
    <row r="987" spans="1:6" ht="25.5">
      <c r="A987" s="240" t="s">
        <v>2</v>
      </c>
      <c r="B987" s="571" t="s">
        <v>75</v>
      </c>
      <c r="E987" s="1035"/>
    </row>
    <row r="988" spans="1:6">
      <c r="A988" s="240"/>
      <c r="B988" s="467"/>
      <c r="C988" s="242" t="s">
        <v>235</v>
      </c>
      <c r="D988" s="247">
        <v>1</v>
      </c>
      <c r="E988" s="1035"/>
      <c r="F988" s="572">
        <f>D988*E988</f>
        <v>0</v>
      </c>
    </row>
    <row r="989" spans="1:6">
      <c r="A989" s="240"/>
      <c r="B989" s="467"/>
      <c r="E989" s="1035"/>
    </row>
    <row r="990" spans="1:6" ht="242.25" customHeight="1">
      <c r="A990" s="240" t="s">
        <v>3</v>
      </c>
      <c r="B990" s="571" t="s">
        <v>479</v>
      </c>
      <c r="E990" s="1035"/>
    </row>
    <row r="991" spans="1:6">
      <c r="A991" s="240"/>
      <c r="B991" s="597" t="s">
        <v>233</v>
      </c>
      <c r="C991" s="242" t="s">
        <v>29</v>
      </c>
      <c r="D991" s="247">
        <f>27*5</f>
        <v>135</v>
      </c>
      <c r="E991" s="1035"/>
      <c r="F991" s="572">
        <f>D991*E991</f>
        <v>0</v>
      </c>
    </row>
    <row r="992" spans="1:6" ht="25.5">
      <c r="A992" s="240"/>
      <c r="B992" s="597" t="s">
        <v>234</v>
      </c>
      <c r="C992" s="242" t="s">
        <v>29</v>
      </c>
      <c r="D992" s="247">
        <f>4*2*2</f>
        <v>16</v>
      </c>
      <c r="E992" s="1035"/>
      <c r="F992" s="572">
        <f>D992*E992</f>
        <v>0</v>
      </c>
    </row>
    <row r="993" spans="1:6">
      <c r="A993" s="240"/>
      <c r="B993" s="597"/>
      <c r="E993" s="1035"/>
      <c r="F993" s="598"/>
    </row>
    <row r="994" spans="1:6" ht="306" customHeight="1">
      <c r="A994" s="240" t="s">
        <v>4</v>
      </c>
      <c r="B994" s="571" t="s">
        <v>57</v>
      </c>
      <c r="E994" s="1035"/>
    </row>
    <row r="995" spans="1:6">
      <c r="A995" s="240"/>
      <c r="B995" s="597" t="s">
        <v>233</v>
      </c>
      <c r="C995" s="242" t="s">
        <v>29</v>
      </c>
      <c r="D995" s="247">
        <v>560</v>
      </c>
      <c r="E995" s="1035"/>
      <c r="F995" s="572">
        <f>D995*E995</f>
        <v>0</v>
      </c>
    </row>
    <row r="996" spans="1:6" ht="25.5">
      <c r="A996" s="240"/>
      <c r="B996" s="597" t="s">
        <v>234</v>
      </c>
      <c r="C996" s="242" t="s">
        <v>29</v>
      </c>
      <c r="D996" s="247">
        <f>25*2*2</f>
        <v>100</v>
      </c>
      <c r="E996" s="1035"/>
      <c r="F996" s="572">
        <f>D996*E996</f>
        <v>0</v>
      </c>
    </row>
    <row r="997" spans="1:6">
      <c r="A997" s="240"/>
      <c r="B997" s="467"/>
      <c r="E997" s="1035"/>
    </row>
    <row r="998" spans="1:6" ht="38.25">
      <c r="A998" s="240" t="s">
        <v>5</v>
      </c>
      <c r="B998" s="571" t="s">
        <v>236</v>
      </c>
      <c r="E998" s="1038"/>
      <c r="F998" s="306"/>
    </row>
    <row r="999" spans="1:6">
      <c r="A999" s="240"/>
      <c r="B999" s="571"/>
      <c r="C999" s="242" t="s">
        <v>224</v>
      </c>
      <c r="D999" s="247">
        <f>27+4</f>
        <v>31</v>
      </c>
      <c r="E999" s="1035"/>
      <c r="F999" s="572">
        <f>D999*E999</f>
        <v>0</v>
      </c>
    </row>
    <row r="1000" spans="1:6">
      <c r="A1000" s="240"/>
      <c r="B1000" s="571"/>
      <c r="E1000" s="1037"/>
    </row>
    <row r="1001" spans="1:6" ht="51">
      <c r="A1001" s="240" t="s">
        <v>9</v>
      </c>
      <c r="B1001" s="571" t="s">
        <v>237</v>
      </c>
      <c r="E1001" s="1038"/>
    </row>
    <row r="1002" spans="1:6">
      <c r="A1002" s="240"/>
      <c r="B1002" s="571"/>
      <c r="C1002" s="242" t="s">
        <v>235</v>
      </c>
      <c r="D1002" s="247">
        <v>1</v>
      </c>
      <c r="E1002" s="1035"/>
      <c r="F1002" s="572">
        <f>D1002*E1002</f>
        <v>0</v>
      </c>
    </row>
    <row r="1003" spans="1:6">
      <c r="A1003" s="240"/>
      <c r="B1003" s="571"/>
      <c r="E1003" s="1035"/>
      <c r="F1003" s="598"/>
    </row>
    <row r="1004" spans="1:6" ht="51">
      <c r="A1004" s="240" t="s">
        <v>10</v>
      </c>
      <c r="B1004" s="571" t="s">
        <v>468</v>
      </c>
      <c r="E1004" s="1035"/>
    </row>
    <row r="1005" spans="1:6">
      <c r="A1005" s="240"/>
      <c r="B1005" s="467"/>
      <c r="C1005" s="242" t="s">
        <v>29</v>
      </c>
      <c r="D1005" s="247">
        <f>0.25*(D995+D996)</f>
        <v>165</v>
      </c>
      <c r="E1005" s="1035"/>
      <c r="F1005" s="572">
        <f>D1005*E1005</f>
        <v>0</v>
      </c>
    </row>
    <row r="1006" spans="1:6">
      <c r="A1006" s="240"/>
      <c r="B1006" s="467"/>
      <c r="E1006" s="1035"/>
    </row>
    <row r="1007" spans="1:6" ht="13.5" thickBot="1">
      <c r="A1007" s="240"/>
      <c r="B1007" s="467"/>
      <c r="E1007" s="1035"/>
    </row>
    <row r="1008" spans="1:6" s="239" customFormat="1" ht="13.5" thickBot="1">
      <c r="A1008" s="234"/>
      <c r="B1008" s="235" t="s">
        <v>26</v>
      </c>
      <c r="C1008" s="236"/>
      <c r="D1008" s="293"/>
      <c r="E1008" s="1036"/>
      <c r="F1008" s="257">
        <f>SUM(F987:F1007)</f>
        <v>0</v>
      </c>
    </row>
    <row r="1009" spans="1:6">
      <c r="A1009" s="240"/>
      <c r="B1009" s="249"/>
      <c r="E1009" s="1035"/>
    </row>
    <row r="1010" spans="1:6" ht="13.5" thickBot="1">
      <c r="A1010" s="240"/>
      <c r="B1010" s="249"/>
      <c r="E1010" s="1035"/>
    </row>
    <row r="1011" spans="1:6" s="239" customFormat="1" ht="13.5" thickBot="1">
      <c r="A1011" s="291" t="s">
        <v>429</v>
      </c>
      <c r="B1011" s="235" t="s">
        <v>139</v>
      </c>
      <c r="C1011" s="236" t="s">
        <v>34</v>
      </c>
      <c r="D1011" s="293" t="s">
        <v>0</v>
      </c>
      <c r="E1011" s="1036" t="s">
        <v>33</v>
      </c>
      <c r="F1011" s="238" t="s">
        <v>1</v>
      </c>
    </row>
    <row r="1012" spans="1:6" s="593" customFormat="1">
      <c r="A1012" s="313"/>
      <c r="B1012" s="599"/>
      <c r="C1012" s="600"/>
      <c r="D1012" s="601"/>
      <c r="E1012" s="1050"/>
      <c r="F1012" s="602"/>
    </row>
    <row r="1013" spans="1:6" s="593" customFormat="1">
      <c r="A1013" s="313"/>
      <c r="B1013" s="603"/>
      <c r="C1013" s="600" t="s">
        <v>140</v>
      </c>
      <c r="D1013" s="604"/>
      <c r="E1013" s="1050"/>
      <c r="F1013" s="602"/>
    </row>
    <row r="1014" spans="1:6" s="593" customFormat="1">
      <c r="A1014" s="313"/>
      <c r="B1014" s="605" t="s">
        <v>141</v>
      </c>
      <c r="C1014" s="600"/>
      <c r="D1014" s="601"/>
      <c r="E1014" s="1051"/>
      <c r="F1014" s="606"/>
    </row>
    <row r="1015" spans="1:6" s="593" customFormat="1" ht="114.75">
      <c r="A1015" s="313"/>
      <c r="B1015" s="603" t="s">
        <v>142</v>
      </c>
      <c r="C1015" s="607"/>
      <c r="D1015" s="608"/>
      <c r="E1015" s="1052"/>
      <c r="F1015" s="609"/>
    </row>
    <row r="1016" spans="1:6" s="593" customFormat="1">
      <c r="A1016" s="313"/>
      <c r="B1016" s="603"/>
      <c r="C1016" s="607"/>
      <c r="D1016" s="608"/>
      <c r="E1016" s="1052"/>
      <c r="F1016" s="609"/>
    </row>
    <row r="1017" spans="1:6" s="593" customFormat="1" ht="38.25">
      <c r="A1017" s="313" t="s">
        <v>2</v>
      </c>
      <c r="B1017" s="314" t="s">
        <v>284</v>
      </c>
      <c r="C1017" s="397"/>
      <c r="D1017" s="399"/>
      <c r="E1017" s="1042"/>
      <c r="F1017" s="315"/>
    </row>
    <row r="1018" spans="1:6" s="593" customFormat="1" ht="127.5">
      <c r="A1018" s="313"/>
      <c r="B1018" s="314" t="s">
        <v>362</v>
      </c>
      <c r="C1018" s="397"/>
      <c r="D1018" s="399"/>
      <c r="E1018" s="1042"/>
      <c r="F1018" s="315"/>
    </row>
    <row r="1019" spans="1:6" s="593" customFormat="1">
      <c r="A1019" s="313"/>
      <c r="B1019" s="314" t="s">
        <v>144</v>
      </c>
      <c r="C1019" s="397"/>
      <c r="D1019" s="399"/>
      <c r="E1019" s="1042"/>
      <c r="F1019" s="315"/>
    </row>
    <row r="1020" spans="1:6" s="593" customFormat="1">
      <c r="A1020" s="313"/>
      <c r="B1020" s="314"/>
      <c r="C1020" s="397" t="s">
        <v>31</v>
      </c>
      <c r="D1020" s="399">
        <v>165</v>
      </c>
      <c r="E1020" s="1042"/>
      <c r="F1020" s="572">
        <f>D1020*E1020</f>
        <v>0</v>
      </c>
    </row>
    <row r="1021" spans="1:6" s="593" customFormat="1">
      <c r="A1021" s="316"/>
      <c r="B1021" s="317"/>
      <c r="C1021" s="397"/>
      <c r="D1021" s="399"/>
      <c r="E1021" s="1042"/>
      <c r="F1021" s="315"/>
    </row>
    <row r="1022" spans="1:6" s="593" customFormat="1" ht="63.75">
      <c r="A1022" s="313" t="s">
        <v>3</v>
      </c>
      <c r="B1022" s="318" t="s">
        <v>360</v>
      </c>
      <c r="C1022" s="398"/>
      <c r="D1022" s="400"/>
      <c r="E1022" s="1053"/>
      <c r="F1022" s="319"/>
    </row>
    <row r="1023" spans="1:6" s="593" customFormat="1">
      <c r="A1023" s="320"/>
      <c r="B1023" s="321"/>
      <c r="C1023" s="397" t="s">
        <v>29</v>
      </c>
      <c r="D1023" s="399">
        <v>45</v>
      </c>
      <c r="E1023" s="1042"/>
      <c r="F1023" s="572">
        <f>D1023*E1023</f>
        <v>0</v>
      </c>
    </row>
    <row r="1024" spans="1:6" s="593" customFormat="1">
      <c r="A1024" s="320"/>
      <c r="B1024" s="321"/>
      <c r="C1024" s="313"/>
      <c r="D1024" s="399"/>
      <c r="E1024" s="1054"/>
      <c r="F1024" s="322"/>
    </row>
    <row r="1025" spans="1:6" s="593" customFormat="1" ht="89.25">
      <c r="A1025" s="313" t="s">
        <v>4</v>
      </c>
      <c r="B1025" s="318" t="s">
        <v>363</v>
      </c>
      <c r="C1025" s="398"/>
      <c r="D1025" s="399"/>
      <c r="E1025" s="1053"/>
      <c r="F1025" s="319"/>
    </row>
    <row r="1026" spans="1:6" s="593" customFormat="1">
      <c r="A1026" s="320"/>
      <c r="B1026" s="321"/>
      <c r="C1026" s="397" t="s">
        <v>31</v>
      </c>
      <c r="D1026" s="399">
        <v>15</v>
      </c>
      <c r="E1026" s="1042"/>
      <c r="F1026" s="572">
        <f>D1026*E1026</f>
        <v>0</v>
      </c>
    </row>
    <row r="1027" spans="1:6" s="593" customFormat="1">
      <c r="A1027" s="320"/>
      <c r="B1027" s="321"/>
      <c r="C1027" s="313"/>
      <c r="D1027" s="399"/>
      <c r="E1027" s="1054"/>
      <c r="F1027" s="322"/>
    </row>
    <row r="1028" spans="1:6" s="593" customFormat="1" ht="63.75">
      <c r="A1028" s="313" t="s">
        <v>5</v>
      </c>
      <c r="B1028" s="318" t="s">
        <v>361</v>
      </c>
      <c r="C1028" s="398"/>
      <c r="D1028" s="399"/>
      <c r="E1028" s="1053"/>
      <c r="F1028" s="319"/>
    </row>
    <row r="1029" spans="1:6" s="593" customFormat="1">
      <c r="A1029" s="320"/>
      <c r="B1029" s="321"/>
      <c r="C1029" s="397" t="s">
        <v>31</v>
      </c>
      <c r="D1029" s="399">
        <v>15</v>
      </c>
      <c r="E1029" s="1042"/>
      <c r="F1029" s="572">
        <f>D1029*E1029</f>
        <v>0</v>
      </c>
    </row>
    <row r="1030" spans="1:6" s="593" customFormat="1">
      <c r="A1030" s="316"/>
      <c r="B1030" s="317"/>
      <c r="C1030" s="397"/>
      <c r="D1030" s="401"/>
      <c r="E1030" s="1042"/>
      <c r="F1030" s="315"/>
    </row>
    <row r="1031" spans="1:6" s="479" customFormat="1" ht="51">
      <c r="A1031" s="323" t="s">
        <v>9</v>
      </c>
      <c r="B1031" s="318" t="s">
        <v>158</v>
      </c>
      <c r="C1031" s="240"/>
      <c r="D1031" s="256"/>
      <c r="E1031" s="1055"/>
      <c r="F1031" s="324"/>
    </row>
    <row r="1032" spans="1:6" s="479" customFormat="1">
      <c r="A1032" s="323"/>
      <c r="B1032" s="249"/>
      <c r="C1032" s="397" t="s">
        <v>31</v>
      </c>
      <c r="D1032" s="399">
        <f>D1020</f>
        <v>165</v>
      </c>
      <c r="E1032" s="1042"/>
      <c r="F1032" s="572">
        <f>D1032*E1032</f>
        <v>0</v>
      </c>
    </row>
    <row r="1033" spans="1:6" s="593" customFormat="1" ht="13.5" thickBot="1">
      <c r="A1033" s="316"/>
      <c r="B1033" s="317"/>
      <c r="C1033" s="397"/>
      <c r="D1033" s="399"/>
      <c r="E1033" s="1042"/>
      <c r="F1033" s="315"/>
    </row>
    <row r="1034" spans="1:6" s="239" customFormat="1" ht="13.5" thickBot="1">
      <c r="A1034" s="234"/>
      <c r="B1034" s="235" t="s">
        <v>147</v>
      </c>
      <c r="C1034" s="236"/>
      <c r="D1034" s="293"/>
      <c r="E1034" s="1036"/>
      <c r="F1034" s="257">
        <f>SUM(F1021:F1033)</f>
        <v>0</v>
      </c>
    </row>
    <row r="1035" spans="1:6">
      <c r="A1035" s="240"/>
      <c r="B1035" s="249"/>
      <c r="E1035" s="1035"/>
    </row>
    <row r="1036" spans="1:6" ht="13.5" thickBot="1">
      <c r="A1036" s="240"/>
      <c r="B1036" s="249"/>
      <c r="E1036" s="1035"/>
    </row>
    <row r="1037" spans="1:6" s="239" customFormat="1" ht="13.5" thickBot="1">
      <c r="A1037" s="291" t="s">
        <v>457</v>
      </c>
      <c r="B1037" s="235" t="s">
        <v>12</v>
      </c>
      <c r="C1037" s="236" t="s">
        <v>34</v>
      </c>
      <c r="D1037" s="293" t="s">
        <v>0</v>
      </c>
      <c r="E1037" s="1036" t="s">
        <v>33</v>
      </c>
      <c r="F1037" s="238" t="s">
        <v>1</v>
      </c>
    </row>
    <row r="1038" spans="1:6">
      <c r="A1038" s="240"/>
      <c r="B1038" s="610"/>
      <c r="E1038" s="1035"/>
    </row>
    <row r="1039" spans="1:6">
      <c r="A1039" s="240"/>
      <c r="B1039" s="611" t="s">
        <v>201</v>
      </c>
      <c r="E1039" s="1035"/>
    </row>
    <row r="1040" spans="1:6">
      <c r="A1040" s="240"/>
      <c r="B1040" s="610"/>
      <c r="E1040" s="1035"/>
    </row>
    <row r="1041" spans="1:6" s="613" customFormat="1" ht="219">
      <c r="A1041" s="240" t="s">
        <v>2</v>
      </c>
      <c r="B1041" s="249" t="s">
        <v>366</v>
      </c>
      <c r="C1041" s="242"/>
      <c r="D1041" s="612"/>
      <c r="E1041" s="1037"/>
      <c r="F1041" s="306"/>
    </row>
    <row r="1042" spans="1:6" s="479" customFormat="1">
      <c r="A1042" s="418"/>
      <c r="B1042" s="568"/>
      <c r="C1042" s="242" t="s">
        <v>29</v>
      </c>
      <c r="D1042" s="247">
        <v>535</v>
      </c>
      <c r="E1042" s="1035"/>
      <c r="F1042" s="572">
        <f>D1042*E1042</f>
        <v>0</v>
      </c>
    </row>
    <row r="1043" spans="1:6" s="613" customFormat="1" ht="16.5">
      <c r="A1043" s="240"/>
      <c r="B1043" s="255"/>
      <c r="C1043" s="242"/>
      <c r="D1043" s="247"/>
      <c r="E1043" s="1037"/>
      <c r="F1043" s="306"/>
    </row>
    <row r="1044" spans="1:6" s="613" customFormat="1" ht="216.75" customHeight="1">
      <c r="A1044" s="240" t="s">
        <v>3</v>
      </c>
      <c r="B1044" s="249" t="s">
        <v>367</v>
      </c>
      <c r="C1044" s="242"/>
      <c r="D1044" s="247"/>
      <c r="E1044" s="1037"/>
      <c r="F1044" s="244"/>
    </row>
    <row r="1045" spans="1:6" s="479" customFormat="1">
      <c r="A1045" s="418"/>
      <c r="B1045" s="568"/>
      <c r="C1045" s="242" t="s">
        <v>15</v>
      </c>
      <c r="D1045" s="247">
        <v>880</v>
      </c>
      <c r="E1045" s="1035"/>
      <c r="F1045" s="572">
        <f>D1045*E1045</f>
        <v>0</v>
      </c>
    </row>
    <row r="1046" spans="1:6" s="613" customFormat="1" ht="16.5">
      <c r="A1046" s="240"/>
      <c r="B1046" s="255"/>
      <c r="C1046" s="242"/>
      <c r="D1046" s="247"/>
      <c r="E1046" s="1037"/>
      <c r="F1046" s="244"/>
    </row>
    <row r="1047" spans="1:6" s="613" customFormat="1" ht="280.5">
      <c r="A1047" s="240" t="s">
        <v>4</v>
      </c>
      <c r="B1047" s="249" t="s">
        <v>368</v>
      </c>
      <c r="C1047" s="242"/>
      <c r="D1047" s="247"/>
      <c r="E1047" s="1037"/>
      <c r="F1047" s="244"/>
    </row>
    <row r="1048" spans="1:6" s="479" customFormat="1">
      <c r="A1048" s="418"/>
      <c r="B1048" s="614" t="s">
        <v>244</v>
      </c>
      <c r="C1048" s="242" t="s">
        <v>224</v>
      </c>
      <c r="D1048" s="247">
        <v>1352</v>
      </c>
      <c r="E1048" s="1035"/>
      <c r="F1048" s="572">
        <f>D1048*E1048</f>
        <v>0</v>
      </c>
    </row>
    <row r="1049" spans="1:6" s="479" customFormat="1">
      <c r="A1049" s="418"/>
      <c r="B1049" s="614" t="s">
        <v>245</v>
      </c>
      <c r="C1049" s="242" t="s">
        <v>224</v>
      </c>
      <c r="D1049" s="247">
        <v>216</v>
      </c>
      <c r="E1049" s="1035"/>
      <c r="F1049" s="572">
        <f>D1049*E1049</f>
        <v>0</v>
      </c>
    </row>
    <row r="1050" spans="1:6">
      <c r="A1050" s="240"/>
      <c r="B1050" s="610"/>
      <c r="E1050" s="1035"/>
    </row>
    <row r="1051" spans="1:6" ht="63.75">
      <c r="A1051" s="240" t="s">
        <v>10</v>
      </c>
      <c r="B1051" s="571" t="s">
        <v>104</v>
      </c>
      <c r="C1051" s="615"/>
      <c r="E1051" s="1035"/>
    </row>
    <row r="1052" spans="1:6">
      <c r="A1052" s="240"/>
      <c r="B1052" s="580"/>
      <c r="C1052" s="242" t="s">
        <v>29</v>
      </c>
      <c r="D1052" s="247">
        <v>1185</v>
      </c>
      <c r="E1052" s="1035"/>
      <c r="F1052" s="572">
        <f>D1052*E1052</f>
        <v>0</v>
      </c>
    </row>
    <row r="1053" spans="1:6">
      <c r="A1053" s="240"/>
      <c r="B1053" s="610"/>
      <c r="E1053" s="1035"/>
    </row>
    <row r="1054" spans="1:6" ht="127.5">
      <c r="A1054" s="240" t="s">
        <v>58</v>
      </c>
      <c r="B1054" s="249" t="s">
        <v>48</v>
      </c>
      <c r="C1054" s="615"/>
      <c r="E1054" s="1035"/>
    </row>
    <row r="1055" spans="1:6">
      <c r="A1055" s="240"/>
      <c r="B1055" s="616"/>
      <c r="C1055" s="242" t="s">
        <v>29</v>
      </c>
      <c r="D1055" s="247">
        <f>D1052</f>
        <v>1185</v>
      </c>
      <c r="E1055" s="1035"/>
      <c r="F1055" s="572">
        <f>D1055*E1055</f>
        <v>0</v>
      </c>
    </row>
    <row r="1056" spans="1:6">
      <c r="A1056" s="240"/>
      <c r="B1056" s="610"/>
      <c r="E1056" s="1035"/>
    </row>
    <row r="1057" spans="1:6">
      <c r="A1057" s="240"/>
      <c r="B1057" s="611" t="s">
        <v>138</v>
      </c>
      <c r="E1057" s="1035"/>
    </row>
    <row r="1058" spans="1:6" ht="76.5">
      <c r="A1058" s="240" t="s">
        <v>59</v>
      </c>
      <c r="B1058" s="616" t="s">
        <v>365</v>
      </c>
      <c r="C1058" s="615"/>
      <c r="E1058" s="1035"/>
    </row>
    <row r="1059" spans="1:6">
      <c r="A1059" s="240"/>
      <c r="B1059" s="571" t="s">
        <v>54</v>
      </c>
      <c r="E1059" s="1035"/>
    </row>
    <row r="1060" spans="1:6" ht="13.5">
      <c r="A1060" s="240"/>
      <c r="B1060" s="579"/>
      <c r="C1060" s="242" t="s">
        <v>29</v>
      </c>
      <c r="D1060" s="247">
        <v>715</v>
      </c>
      <c r="E1060" s="1035"/>
      <c r="F1060" s="572">
        <f>D1060*E1060</f>
        <v>0</v>
      </c>
    </row>
    <row r="1061" spans="1:6">
      <c r="A1061" s="240"/>
      <c r="B1061" s="467"/>
      <c r="E1061" s="1035"/>
    </row>
    <row r="1062" spans="1:6" ht="229.5">
      <c r="A1062" s="240" t="s">
        <v>60</v>
      </c>
      <c r="B1062" s="616" t="s">
        <v>79</v>
      </c>
      <c r="C1062" s="615"/>
      <c r="E1062" s="1035"/>
    </row>
    <row r="1063" spans="1:6">
      <c r="A1063" s="240"/>
      <c r="B1063" s="571" t="s">
        <v>54</v>
      </c>
      <c r="E1063" s="1035"/>
    </row>
    <row r="1064" spans="1:6" ht="13.5">
      <c r="A1064" s="240"/>
      <c r="B1064" s="579"/>
      <c r="C1064" s="242" t="s">
        <v>29</v>
      </c>
      <c r="D1064" s="247">
        <v>715</v>
      </c>
      <c r="E1064" s="1035"/>
      <c r="F1064" s="572">
        <f>D1064*E1064</f>
        <v>0</v>
      </c>
    </row>
    <row r="1065" spans="1:6" ht="13.5">
      <c r="A1065" s="240"/>
      <c r="B1065" s="579"/>
      <c r="E1065" s="1035"/>
    </row>
    <row r="1066" spans="1:6" ht="102">
      <c r="A1066" s="240" t="s">
        <v>61</v>
      </c>
      <c r="B1066" s="616" t="s">
        <v>81</v>
      </c>
      <c r="C1066" s="615"/>
      <c r="E1066" s="1035"/>
    </row>
    <row r="1067" spans="1:6">
      <c r="A1067" s="240"/>
      <c r="B1067" s="571" t="s">
        <v>54</v>
      </c>
      <c r="E1067" s="1035"/>
    </row>
    <row r="1068" spans="1:6">
      <c r="A1068" s="240"/>
      <c r="B1068" s="580"/>
      <c r="C1068" s="242" t="s">
        <v>15</v>
      </c>
      <c r="D1068" s="247">
        <f>(4+6+12+18+3)*2</f>
        <v>86</v>
      </c>
      <c r="E1068" s="1035"/>
      <c r="F1068" s="572">
        <f>D1068*E1068</f>
        <v>0</v>
      </c>
    </row>
    <row r="1069" spans="1:6">
      <c r="A1069" s="240"/>
      <c r="B1069" s="580"/>
      <c r="E1069" s="1035"/>
    </row>
    <row r="1070" spans="1:6" ht="140.25">
      <c r="A1070" s="240" t="s">
        <v>62</v>
      </c>
      <c r="B1070" s="617" t="s">
        <v>80</v>
      </c>
      <c r="E1070" s="1035"/>
    </row>
    <row r="1071" spans="1:6">
      <c r="A1071" s="240"/>
      <c r="B1071" s="618" t="s">
        <v>54</v>
      </c>
      <c r="E1071" s="1035"/>
    </row>
    <row r="1072" spans="1:6">
      <c r="A1072" s="240"/>
      <c r="B1072" s="616"/>
      <c r="C1072" s="242" t="s">
        <v>15</v>
      </c>
      <c r="D1072" s="247">
        <f>D1064*5</f>
        <v>3575</v>
      </c>
      <c r="E1072" s="1035"/>
      <c r="F1072" s="572">
        <f t="shared" ref="F1072" si="3">D1072*E1072</f>
        <v>0</v>
      </c>
    </row>
    <row r="1073" spans="1:6">
      <c r="A1073" s="240"/>
      <c r="B1073" s="467"/>
      <c r="E1073" s="1035"/>
    </row>
    <row r="1074" spans="1:6" ht="63.75">
      <c r="A1074" s="240" t="s">
        <v>63</v>
      </c>
      <c r="B1074" s="571" t="s">
        <v>104</v>
      </c>
      <c r="C1074" s="615"/>
      <c r="E1074" s="1035"/>
    </row>
    <row r="1075" spans="1:6">
      <c r="A1075" s="240"/>
      <c r="B1075" s="580"/>
      <c r="C1075" s="242" t="s">
        <v>29</v>
      </c>
      <c r="D1075" s="247">
        <f>D1064</f>
        <v>715</v>
      </c>
      <c r="E1075" s="1035"/>
      <c r="F1075" s="572">
        <f>D1075*E1075</f>
        <v>0</v>
      </c>
    </row>
    <row r="1076" spans="1:6" ht="16.5">
      <c r="A1076" s="240"/>
      <c r="B1076" s="619"/>
      <c r="E1076" s="1035"/>
    </row>
    <row r="1077" spans="1:6" ht="127.5">
      <c r="A1077" s="240" t="s">
        <v>64</v>
      </c>
      <c r="B1077" s="571" t="s">
        <v>48</v>
      </c>
      <c r="C1077" s="615"/>
      <c r="E1077" s="1035"/>
    </row>
    <row r="1078" spans="1:6">
      <c r="A1078" s="240"/>
      <c r="B1078" s="616"/>
      <c r="C1078" s="242" t="s">
        <v>29</v>
      </c>
      <c r="D1078" s="247">
        <f>D1075</f>
        <v>715</v>
      </c>
      <c r="E1078" s="1035"/>
      <c r="F1078" s="572">
        <f>D1078*E1078</f>
        <v>0</v>
      </c>
    </row>
    <row r="1079" spans="1:6">
      <c r="A1079" s="240"/>
      <c r="B1079" s="620" t="s">
        <v>43</v>
      </c>
      <c r="E1079" s="1035"/>
    </row>
    <row r="1080" spans="1:6" ht="127.5">
      <c r="A1080" s="240" t="s">
        <v>65</v>
      </c>
      <c r="B1080" s="571" t="s">
        <v>105</v>
      </c>
      <c r="C1080" s="615"/>
      <c r="E1080" s="1035"/>
    </row>
    <row r="1081" spans="1:6">
      <c r="A1081" s="240"/>
      <c r="B1081" s="621" t="s">
        <v>246</v>
      </c>
      <c r="C1081" s="242" t="s">
        <v>25</v>
      </c>
      <c r="D1081" s="247">
        <v>913</v>
      </c>
      <c r="E1081" s="1035"/>
      <c r="F1081" s="572">
        <f>D1081*E1081</f>
        <v>0</v>
      </c>
    </row>
    <row r="1082" spans="1:6">
      <c r="A1082" s="240"/>
      <c r="B1082" s="621" t="s">
        <v>128</v>
      </c>
      <c r="C1082" s="242" t="s">
        <v>25</v>
      </c>
      <c r="D1082" s="247">
        <f>0.1*0.1*0.008*240*7850</f>
        <v>150.72000000000003</v>
      </c>
      <c r="E1082" s="1035"/>
      <c r="F1082" s="572">
        <f>D1082*E1082</f>
        <v>0</v>
      </c>
    </row>
    <row r="1083" spans="1:6">
      <c r="A1083" s="240"/>
      <c r="B1083" s="621"/>
      <c r="E1083" s="1035"/>
    </row>
    <row r="1084" spans="1:6" ht="89.25">
      <c r="A1084" s="240" t="s">
        <v>66</v>
      </c>
      <c r="B1084" s="571" t="s">
        <v>78</v>
      </c>
      <c r="C1084" s="615"/>
      <c r="E1084" s="1035"/>
    </row>
    <row r="1085" spans="1:6">
      <c r="A1085" s="240"/>
      <c r="B1085" s="621" t="s">
        <v>50</v>
      </c>
      <c r="C1085" s="242" t="s">
        <v>15</v>
      </c>
      <c r="D1085" s="247">
        <v>4</v>
      </c>
      <c r="E1085" s="1035"/>
      <c r="F1085" s="572">
        <f>D1085*E1085</f>
        <v>0</v>
      </c>
    </row>
    <row r="1086" spans="1:6">
      <c r="A1086" s="240"/>
      <c r="B1086" s="621"/>
      <c r="E1086" s="1035"/>
    </row>
    <row r="1087" spans="1:6">
      <c r="A1087" s="313"/>
      <c r="B1087" s="622" t="s">
        <v>106</v>
      </c>
      <c r="C1087" s="397"/>
      <c r="D1087" s="399"/>
      <c r="E1087" s="1042"/>
      <c r="F1087" s="315"/>
    </row>
    <row r="1088" spans="1:6" ht="178.5">
      <c r="A1088" s="313" t="s">
        <v>67</v>
      </c>
      <c r="B1088" s="573" t="s">
        <v>129</v>
      </c>
      <c r="C1088" s="397"/>
      <c r="D1088" s="399"/>
      <c r="E1088" s="1042"/>
      <c r="F1088" s="315"/>
    </row>
    <row r="1089" spans="1:6">
      <c r="A1089" s="313"/>
      <c r="B1089" s="623" t="s">
        <v>54</v>
      </c>
      <c r="C1089" s="397"/>
      <c r="D1089" s="399"/>
      <c r="E1089" s="1042"/>
      <c r="F1089" s="315"/>
    </row>
    <row r="1090" spans="1:6">
      <c r="A1090" s="313"/>
      <c r="B1090" s="624"/>
      <c r="C1090" s="397" t="s">
        <v>29</v>
      </c>
      <c r="D1090" s="399">
        <v>1540</v>
      </c>
      <c r="E1090" s="1042"/>
      <c r="F1090" s="572">
        <f>D1090*E1090</f>
        <v>0</v>
      </c>
    </row>
    <row r="1091" spans="1:6">
      <c r="A1091" s="313"/>
      <c r="B1091" s="624"/>
      <c r="C1091" s="397"/>
      <c r="D1091" s="399"/>
      <c r="E1091" s="1042"/>
      <c r="F1091" s="315"/>
    </row>
    <row r="1092" spans="1:6" ht="51">
      <c r="A1092" s="313" t="s">
        <v>68</v>
      </c>
      <c r="B1092" s="573" t="s">
        <v>107</v>
      </c>
      <c r="C1092" s="625"/>
      <c r="D1092" s="399"/>
      <c r="E1092" s="1042"/>
      <c r="F1092" s="315"/>
    </row>
    <row r="1093" spans="1:6" ht="16.5">
      <c r="A1093" s="313"/>
      <c r="B1093" s="626"/>
      <c r="C1093" s="397" t="s">
        <v>29</v>
      </c>
      <c r="D1093" s="399">
        <f>D1090</f>
        <v>1540</v>
      </c>
      <c r="E1093" s="1042"/>
      <c r="F1093" s="572">
        <f>D1093*E1093</f>
        <v>0</v>
      </c>
    </row>
    <row r="1094" spans="1:6" ht="16.5">
      <c r="A1094" s="313"/>
      <c r="B1094" s="626"/>
      <c r="C1094" s="397"/>
      <c r="D1094" s="399"/>
      <c r="E1094" s="1042"/>
      <c r="F1094" s="598"/>
    </row>
    <row r="1095" spans="1:6">
      <c r="A1095" s="240"/>
      <c r="B1095" s="620" t="s">
        <v>247</v>
      </c>
      <c r="E1095" s="1035"/>
    </row>
    <row r="1096" spans="1:6" ht="127.5">
      <c r="A1096" s="240" t="s">
        <v>69</v>
      </c>
      <c r="B1096" s="582" t="s">
        <v>276</v>
      </c>
      <c r="C1096" s="615"/>
      <c r="E1096" s="1035"/>
    </row>
    <row r="1097" spans="1:6" ht="16.5">
      <c r="A1097" s="240"/>
      <c r="B1097" s="582"/>
      <c r="C1097" s="615"/>
      <c r="E1097" s="1035"/>
    </row>
    <row r="1098" spans="1:6">
      <c r="A1098" s="240"/>
      <c r="B1098" s="589" t="s">
        <v>209</v>
      </c>
      <c r="E1098" s="1035"/>
    </row>
    <row r="1099" spans="1:6">
      <c r="A1099" s="240"/>
      <c r="B1099" s="627" t="s">
        <v>210</v>
      </c>
      <c r="C1099" s="242" t="s">
        <v>29</v>
      </c>
      <c r="D1099" s="247">
        <v>71</v>
      </c>
      <c r="E1099" s="1035"/>
      <c r="F1099" s="572">
        <f>D1099*E1099</f>
        <v>0</v>
      </c>
    </row>
    <row r="1100" spans="1:6">
      <c r="A1100" s="240"/>
      <c r="B1100" s="589" t="s">
        <v>211</v>
      </c>
      <c r="E1100" s="1035"/>
    </row>
    <row r="1101" spans="1:6">
      <c r="A1101" s="240"/>
      <c r="B1101" s="627" t="s">
        <v>212</v>
      </c>
      <c r="C1101" s="242" t="s">
        <v>29</v>
      </c>
      <c r="D1101" s="247">
        <v>46</v>
      </c>
      <c r="E1101" s="1035"/>
      <c r="F1101" s="572">
        <f>D1101*E1101</f>
        <v>0</v>
      </c>
    </row>
    <row r="1102" spans="1:6">
      <c r="A1102" s="240"/>
      <c r="B1102" s="627" t="s">
        <v>213</v>
      </c>
      <c r="C1102" s="242" t="s">
        <v>29</v>
      </c>
      <c r="D1102" s="247">
        <v>31</v>
      </c>
      <c r="E1102" s="1035"/>
      <c r="F1102" s="572">
        <f>D1102*E1102</f>
        <v>0</v>
      </c>
    </row>
    <row r="1103" spans="1:6">
      <c r="A1103" s="240"/>
      <c r="B1103" s="627" t="s">
        <v>275</v>
      </c>
      <c r="C1103" s="242" t="s">
        <v>29</v>
      </c>
      <c r="D1103" s="247">
        <v>107</v>
      </c>
      <c r="E1103" s="1035"/>
      <c r="F1103" s="572">
        <f>D1103*E1103</f>
        <v>0</v>
      </c>
    </row>
    <row r="1104" spans="1:6">
      <c r="A1104" s="240"/>
      <c r="B1104" s="621"/>
      <c r="E1104" s="1035"/>
    </row>
    <row r="1105" spans="1:6" ht="114.75">
      <c r="A1105" s="240" t="s">
        <v>90</v>
      </c>
      <c r="B1105" s="571" t="s">
        <v>369</v>
      </c>
      <c r="C1105" s="615"/>
      <c r="E1105" s="1035"/>
    </row>
    <row r="1106" spans="1:6">
      <c r="A1106" s="240"/>
      <c r="B1106" s="614" t="s">
        <v>115</v>
      </c>
      <c r="C1106" s="242" t="s">
        <v>29</v>
      </c>
      <c r="D1106" s="247">
        <f>SUM(D1099:D1103)*2</f>
        <v>510</v>
      </c>
      <c r="E1106" s="1035"/>
      <c r="F1106" s="572">
        <f>D1106*E1106</f>
        <v>0</v>
      </c>
    </row>
    <row r="1107" spans="1:6" ht="16.5">
      <c r="A1107" s="240"/>
      <c r="B1107" s="619"/>
      <c r="E1107" s="1035"/>
    </row>
    <row r="1108" spans="1:6" ht="135.75" customHeight="1">
      <c r="A1108" s="240" t="s">
        <v>94</v>
      </c>
      <c r="B1108" s="571" t="s">
        <v>48</v>
      </c>
      <c r="C1108" s="615"/>
      <c r="E1108" s="1035"/>
    </row>
    <row r="1109" spans="1:6">
      <c r="A1109" s="240"/>
      <c r="B1109" s="580"/>
      <c r="C1109" s="242" t="s">
        <v>29</v>
      </c>
      <c r="D1109" s="247">
        <f>D1106</f>
        <v>510</v>
      </c>
      <c r="E1109" s="1035"/>
      <c r="F1109" s="572">
        <f>D1109*E1109</f>
        <v>0</v>
      </c>
    </row>
    <row r="1110" spans="1:6">
      <c r="A1110" s="240"/>
      <c r="B1110" s="580"/>
      <c r="E1110" s="1035"/>
    </row>
    <row r="1111" spans="1:6" ht="25.5">
      <c r="A1111" s="240"/>
      <c r="B1111" s="591" t="s">
        <v>248</v>
      </c>
      <c r="E1111" s="1035"/>
    </row>
    <row r="1112" spans="1:6" ht="117.75" customHeight="1">
      <c r="A1112" s="240" t="s">
        <v>97</v>
      </c>
      <c r="B1112" s="582" t="s">
        <v>249</v>
      </c>
      <c r="E1112" s="1035"/>
    </row>
    <row r="1113" spans="1:6">
      <c r="A1113" s="240"/>
      <c r="B1113" s="580"/>
      <c r="C1113" s="242" t="s">
        <v>29</v>
      </c>
      <c r="D1113" s="247">
        <v>52</v>
      </c>
      <c r="E1113" s="1035"/>
      <c r="F1113" s="572">
        <f>D1113*E1113</f>
        <v>0</v>
      </c>
    </row>
    <row r="1114" spans="1:6">
      <c r="A1114" s="240"/>
      <c r="B1114" s="580"/>
      <c r="E1114" s="1035"/>
    </row>
    <row r="1115" spans="1:6" s="479" customFormat="1" ht="165.75">
      <c r="A1115" s="323" t="s">
        <v>98</v>
      </c>
      <c r="B1115" s="628" t="s">
        <v>389</v>
      </c>
      <c r="C1115" s="629"/>
      <c r="D1115" s="630"/>
      <c r="E1115" s="1056"/>
      <c r="F1115" s="631"/>
    </row>
    <row r="1116" spans="1:6" s="479" customFormat="1">
      <c r="A1116" s="394"/>
      <c r="B1116" s="632" t="s">
        <v>189</v>
      </c>
      <c r="C1116" s="394" t="s">
        <v>31</v>
      </c>
      <c r="D1116" s="395">
        <v>16</v>
      </c>
      <c r="E1116" s="1057"/>
      <c r="F1116" s="633">
        <f>D1116*E1116</f>
        <v>0</v>
      </c>
    </row>
    <row r="1117" spans="1:6" s="479" customFormat="1">
      <c r="A1117" s="394"/>
      <c r="C1117" s="394"/>
      <c r="D1117" s="395"/>
      <c r="E1117" s="1057"/>
      <c r="F1117" s="406"/>
    </row>
    <row r="1118" spans="1:6" s="595" customFormat="1" ht="27.75" customHeight="1">
      <c r="A1118" s="323" t="s">
        <v>99</v>
      </c>
      <c r="B1118" s="605" t="s">
        <v>469</v>
      </c>
      <c r="C1118" s="634"/>
      <c r="D1118" s="635"/>
      <c r="E1118" s="1058"/>
      <c r="F1118" s="636"/>
    </row>
    <row r="1119" spans="1:6" s="595" customFormat="1" ht="89.25">
      <c r="A1119" s="246"/>
      <c r="B1119" s="637" t="s">
        <v>471</v>
      </c>
      <c r="C1119" s="634"/>
      <c r="D1119" s="635"/>
      <c r="E1119" s="1058"/>
      <c r="F1119" s="636"/>
    </row>
    <row r="1120" spans="1:6" s="595" customFormat="1" ht="76.5">
      <c r="A1120" s="246"/>
      <c r="B1120" s="638" t="s">
        <v>470</v>
      </c>
      <c r="C1120" s="634"/>
      <c r="D1120" s="635"/>
      <c r="E1120" s="1058"/>
      <c r="F1120" s="636"/>
    </row>
    <row r="1121" spans="1:6" s="586" customFormat="1">
      <c r="A1121" s="418"/>
      <c r="B1121" s="639"/>
      <c r="C1121" s="242" t="s">
        <v>29</v>
      </c>
      <c r="D1121" s="247">
        <v>3</v>
      </c>
      <c r="E1121" s="1035"/>
      <c r="F1121" s="572">
        <f>D1121*E1121</f>
        <v>0</v>
      </c>
    </row>
    <row r="1122" spans="1:6" ht="13.5" thickBot="1">
      <c r="A1122" s="240"/>
      <c r="B1122" s="621"/>
      <c r="E1122" s="1035"/>
    </row>
    <row r="1123" spans="1:6" s="239" customFormat="1" ht="13.5" thickBot="1">
      <c r="A1123" s="234"/>
      <c r="B1123" s="235" t="s">
        <v>27</v>
      </c>
      <c r="C1123" s="236"/>
      <c r="D1123" s="293"/>
      <c r="E1123" s="1036"/>
      <c r="F1123" s="257">
        <f>SUM(F1041:F1122)</f>
        <v>0</v>
      </c>
    </row>
    <row r="1124" spans="1:6" s="239" customFormat="1">
      <c r="A1124" s="285"/>
      <c r="B1124" s="286"/>
      <c r="C1124" s="287"/>
      <c r="D1124" s="294"/>
      <c r="E1124" s="1049"/>
      <c r="F1124" s="290"/>
    </row>
    <row r="1125" spans="1:6" ht="13.5" thickBot="1">
      <c r="A1125" s="240"/>
      <c r="B1125" s="249"/>
      <c r="E1125" s="1035"/>
    </row>
    <row r="1126" spans="1:6" s="239" customFormat="1" ht="13.5" thickBot="1">
      <c r="A1126" s="291" t="s">
        <v>458</v>
      </c>
      <c r="B1126" s="235" t="s">
        <v>36</v>
      </c>
      <c r="C1126" s="236" t="s">
        <v>34</v>
      </c>
      <c r="D1126" s="293" t="s">
        <v>0</v>
      </c>
      <c r="E1126" s="1036" t="s">
        <v>33</v>
      </c>
      <c r="F1126" s="238" t="s">
        <v>1</v>
      </c>
    </row>
    <row r="1127" spans="1:6">
      <c r="A1127" s="240"/>
      <c r="B1127" s="610"/>
      <c r="E1127" s="1037"/>
      <c r="F1127" s="247"/>
    </row>
    <row r="1128" spans="1:6">
      <c r="A1128" s="240"/>
      <c r="B1128" s="610" t="s">
        <v>72</v>
      </c>
      <c r="E1128" s="1035"/>
    </row>
    <row r="1129" spans="1:6" ht="229.5">
      <c r="A1129" s="240" t="s">
        <v>2</v>
      </c>
      <c r="B1129" s="582" t="s">
        <v>370</v>
      </c>
      <c r="E1129" s="1038"/>
    </row>
    <row r="1130" spans="1:6">
      <c r="A1130" s="240"/>
      <c r="B1130" s="640" t="s">
        <v>71</v>
      </c>
      <c r="C1130" s="242" t="s">
        <v>31</v>
      </c>
      <c r="D1130" s="247">
        <v>122</v>
      </c>
      <c r="E1130" s="1038"/>
      <c r="F1130" s="572">
        <f>D1130*E1130</f>
        <v>0</v>
      </c>
    </row>
    <row r="1131" spans="1:6">
      <c r="A1131" s="240"/>
      <c r="B1131" s="640"/>
      <c r="E1131" s="1038"/>
    </row>
    <row r="1132" spans="1:6" ht="89.25">
      <c r="A1132" s="240" t="s">
        <v>3</v>
      </c>
      <c r="B1132" s="582" t="s">
        <v>371</v>
      </c>
      <c r="E1132" s="1038"/>
    </row>
    <row r="1133" spans="1:6">
      <c r="A1133" s="240"/>
      <c r="B1133" s="640" t="s">
        <v>108</v>
      </c>
      <c r="C1133" s="242" t="s">
        <v>25</v>
      </c>
      <c r="D1133" s="247">
        <v>1747</v>
      </c>
      <c r="E1133" s="1038"/>
      <c r="F1133" s="572">
        <f>D1133*E1133</f>
        <v>0</v>
      </c>
    </row>
    <row r="1134" spans="1:6">
      <c r="A1134" s="240"/>
      <c r="B1134" s="640"/>
      <c r="E1134" s="1038"/>
    </row>
    <row r="1135" spans="1:6" ht="127.5">
      <c r="A1135" s="240" t="s">
        <v>4</v>
      </c>
      <c r="B1135" s="575" t="s">
        <v>372</v>
      </c>
      <c r="E1135" s="1038"/>
    </row>
    <row r="1136" spans="1:6">
      <c r="A1136" s="240"/>
      <c r="B1136" s="575"/>
      <c r="E1136" s="1038"/>
    </row>
    <row r="1137" spans="1:6">
      <c r="A1137" s="240"/>
      <c r="B1137" s="641" t="s">
        <v>132</v>
      </c>
      <c r="E1137" s="1038"/>
    </row>
    <row r="1138" spans="1:6">
      <c r="A1138" s="240"/>
      <c r="B1138" s="642" t="s">
        <v>130</v>
      </c>
      <c r="C1138" s="242" t="s">
        <v>25</v>
      </c>
      <c r="D1138" s="247">
        <f>1.242*0.9*((91+71+55)*2+91+71)</f>
        <v>666.20880000000011</v>
      </c>
      <c r="E1138" s="1038"/>
      <c r="F1138" s="572">
        <f>D1138*E1138</f>
        <v>0</v>
      </c>
    </row>
    <row r="1139" spans="1:6">
      <c r="A1139" s="240"/>
      <c r="B1139" s="642" t="s">
        <v>131</v>
      </c>
      <c r="C1139" s="242" t="s">
        <v>25</v>
      </c>
      <c r="D1139" s="247">
        <f>1.242*2*((18.95+25.4+2.7+2.7+3.2+5.85)*2)</f>
        <v>292.11840000000001</v>
      </c>
      <c r="E1139" s="1038"/>
      <c r="F1139" s="572">
        <f>D1139*E1139</f>
        <v>0</v>
      </c>
    </row>
    <row r="1140" spans="1:6">
      <c r="A1140" s="240"/>
      <c r="B1140" s="641" t="s">
        <v>133</v>
      </c>
      <c r="E1140" s="1038"/>
    </row>
    <row r="1141" spans="1:6">
      <c r="A1141" s="240"/>
      <c r="B1141" s="642" t="s">
        <v>130</v>
      </c>
      <c r="C1141" s="242" t="s">
        <v>25</v>
      </c>
      <c r="D1141" s="247">
        <f>1.242*0.9*200</f>
        <v>223.56000000000003</v>
      </c>
      <c r="E1141" s="1038"/>
      <c r="F1141" s="572">
        <f>D1141*E1141</f>
        <v>0</v>
      </c>
    </row>
    <row r="1142" spans="1:6">
      <c r="A1142" s="240"/>
      <c r="B1142" s="642"/>
      <c r="E1142" s="1038"/>
    </row>
    <row r="1143" spans="1:6" ht="102">
      <c r="A1143" s="313" t="s">
        <v>5</v>
      </c>
      <c r="B1143" s="575" t="s">
        <v>373</v>
      </c>
      <c r="C1143" s="397"/>
      <c r="D1143" s="399"/>
      <c r="E1143" s="1054"/>
      <c r="F1143" s="315"/>
    </row>
    <row r="1144" spans="1:6">
      <c r="A1144" s="313"/>
      <c r="B1144" s="643" t="s">
        <v>134</v>
      </c>
      <c r="C1144" s="397" t="s">
        <v>25</v>
      </c>
      <c r="D1144" s="399">
        <v>4575</v>
      </c>
      <c r="E1144" s="1054"/>
      <c r="F1144" s="572">
        <f>D1144*E1144</f>
        <v>0</v>
      </c>
    </row>
    <row r="1145" spans="1:6">
      <c r="A1145" s="313"/>
      <c r="B1145" s="643"/>
      <c r="C1145" s="397"/>
      <c r="D1145" s="399"/>
      <c r="E1145" s="1054"/>
      <c r="F1145" s="315"/>
    </row>
    <row r="1146" spans="1:6">
      <c r="A1146" s="313"/>
      <c r="B1146" s="622" t="s">
        <v>106</v>
      </c>
      <c r="C1146" s="397"/>
      <c r="D1146" s="399"/>
      <c r="E1146" s="1042"/>
      <c r="F1146" s="315"/>
    </row>
    <row r="1147" spans="1:6" ht="204" customHeight="1">
      <c r="A1147" s="313" t="s">
        <v>9</v>
      </c>
      <c r="B1147" s="573" t="s">
        <v>374</v>
      </c>
      <c r="C1147" s="625"/>
      <c r="D1147" s="399"/>
      <c r="E1147" s="1042"/>
      <c r="F1147" s="315"/>
    </row>
    <row r="1148" spans="1:6">
      <c r="A1148" s="313"/>
      <c r="B1148" s="644" t="s">
        <v>111</v>
      </c>
      <c r="C1148" s="397" t="s">
        <v>29</v>
      </c>
      <c r="D1148" s="399">
        <v>1540</v>
      </c>
      <c r="E1148" s="1054"/>
      <c r="F1148" s="572">
        <f t="shared" ref="F1148:F1152" si="4">D1148*E1148</f>
        <v>0</v>
      </c>
    </row>
    <row r="1149" spans="1:6">
      <c r="A1149" s="313"/>
      <c r="B1149" s="645" t="s">
        <v>250</v>
      </c>
      <c r="C1149" s="397" t="s">
        <v>25</v>
      </c>
      <c r="D1149" s="399">
        <f>D1148*6.78*1.15</f>
        <v>12007.38</v>
      </c>
      <c r="E1149" s="1054"/>
      <c r="F1149" s="572">
        <f t="shared" si="4"/>
        <v>0</v>
      </c>
    </row>
    <row r="1150" spans="1:6">
      <c r="A1150" s="313"/>
      <c r="B1150" s="646" t="s">
        <v>112</v>
      </c>
      <c r="C1150" s="397" t="s">
        <v>25</v>
      </c>
      <c r="D1150" s="399">
        <f>D1148*12*0.35*0.405</f>
        <v>2619.54</v>
      </c>
      <c r="E1150" s="1054"/>
      <c r="F1150" s="572">
        <f t="shared" si="4"/>
        <v>0</v>
      </c>
    </row>
    <row r="1151" spans="1:6" ht="25.5">
      <c r="A1151" s="313"/>
      <c r="B1151" s="647" t="s">
        <v>124</v>
      </c>
      <c r="C1151" s="397" t="s">
        <v>25</v>
      </c>
      <c r="D1151" s="399">
        <f>D1149*0.25*1.3</f>
        <v>3902.3984999999998</v>
      </c>
      <c r="E1151" s="1054"/>
      <c r="F1151" s="572">
        <f t="shared" si="4"/>
        <v>0</v>
      </c>
    </row>
    <row r="1152" spans="1:6" ht="25.5">
      <c r="A1152" s="313"/>
      <c r="B1152" s="647" t="s">
        <v>113</v>
      </c>
      <c r="C1152" s="397" t="s">
        <v>25</v>
      </c>
      <c r="D1152" s="399">
        <f>0.15*D1149*1.2</f>
        <v>2161.3283999999994</v>
      </c>
      <c r="E1152" s="1054"/>
      <c r="F1152" s="572">
        <f t="shared" si="4"/>
        <v>0</v>
      </c>
    </row>
    <row r="1153" spans="1:6">
      <c r="A1153" s="313"/>
      <c r="B1153" s="647"/>
      <c r="C1153" s="397"/>
      <c r="D1153" s="399"/>
      <c r="E1153" s="1054"/>
      <c r="F1153" s="315"/>
    </row>
    <row r="1154" spans="1:6">
      <c r="A1154" s="313"/>
      <c r="B1154" s="648" t="s">
        <v>287</v>
      </c>
      <c r="C1154" s="397"/>
      <c r="D1154" s="399"/>
      <c r="E1154" s="1054"/>
      <c r="F1154" s="315"/>
    </row>
    <row r="1155" spans="1:6" ht="102">
      <c r="A1155" s="240" t="s">
        <v>10</v>
      </c>
      <c r="B1155" s="582" t="s">
        <v>375</v>
      </c>
      <c r="E1155" s="1038"/>
    </row>
    <row r="1156" spans="1:6">
      <c r="A1156" s="240"/>
      <c r="B1156" s="640" t="s">
        <v>117</v>
      </c>
      <c r="C1156" s="397" t="s">
        <v>31</v>
      </c>
      <c r="D1156" s="247">
        <v>31</v>
      </c>
      <c r="E1156" s="1038"/>
      <c r="F1156" s="572">
        <f>D1156*E1156</f>
        <v>0</v>
      </c>
    </row>
    <row r="1157" spans="1:6">
      <c r="A1157" s="240"/>
      <c r="B1157" s="642" t="s">
        <v>116</v>
      </c>
      <c r="C1157" s="242" t="s">
        <v>25</v>
      </c>
      <c r="D1157" s="247">
        <f>200*D1156</f>
        <v>6200</v>
      </c>
      <c r="E1157" s="1038"/>
      <c r="F1157" s="572">
        <f>D1157*E1157</f>
        <v>0</v>
      </c>
    </row>
    <row r="1158" spans="1:6">
      <c r="A1158" s="240"/>
      <c r="B1158" s="642"/>
      <c r="E1158" s="1038"/>
    </row>
    <row r="1159" spans="1:6" ht="153">
      <c r="A1159" s="240" t="s">
        <v>58</v>
      </c>
      <c r="B1159" s="582" t="s">
        <v>376</v>
      </c>
      <c r="E1159" s="1038"/>
    </row>
    <row r="1160" spans="1:6">
      <c r="A1160" s="240"/>
      <c r="B1160" s="640" t="s">
        <v>288</v>
      </c>
      <c r="C1160" s="242" t="s">
        <v>25</v>
      </c>
      <c r="D1160" s="247">
        <v>87</v>
      </c>
      <c r="E1160" s="1038"/>
      <c r="F1160" s="572">
        <f>D1160*E1160</f>
        <v>0</v>
      </c>
    </row>
    <row r="1161" spans="1:6">
      <c r="A1161" s="240"/>
      <c r="B1161" s="649" t="s">
        <v>289</v>
      </c>
      <c r="C1161" s="242" t="s">
        <v>25</v>
      </c>
      <c r="D1161" s="247">
        <v>29</v>
      </c>
      <c r="E1161" s="1038"/>
      <c r="F1161" s="572">
        <f>D1161*E1161</f>
        <v>0</v>
      </c>
    </row>
    <row r="1162" spans="1:6">
      <c r="A1162" s="240"/>
      <c r="B1162" s="640"/>
      <c r="E1162" s="1038"/>
    </row>
    <row r="1163" spans="1:6">
      <c r="A1163" s="240" t="s">
        <v>59</v>
      </c>
      <c r="B1163" s="648" t="s">
        <v>253</v>
      </c>
      <c r="C1163" s="650"/>
      <c r="D1163" s="704"/>
      <c r="E1163" s="1038"/>
      <c r="F1163" s="308"/>
    </row>
    <row r="1164" spans="1:6" ht="63.75">
      <c r="A1164" s="582"/>
      <c r="B1164" s="582" t="s">
        <v>259</v>
      </c>
      <c r="C1164" s="651"/>
      <c r="D1164" s="652"/>
      <c r="E1164" s="1059"/>
      <c r="F1164" s="653"/>
    </row>
    <row r="1165" spans="1:6">
      <c r="A1165" s="582"/>
      <c r="B1165" s="582" t="s">
        <v>154</v>
      </c>
      <c r="C1165" s="651" t="s">
        <v>31</v>
      </c>
      <c r="D1165" s="652">
        <v>1</v>
      </c>
      <c r="E1165" s="1038"/>
      <c r="F1165" s="572">
        <f>D1165*E1165</f>
        <v>0</v>
      </c>
    </row>
    <row r="1166" spans="1:6">
      <c r="A1166" s="582"/>
      <c r="B1166" s="582" t="s">
        <v>155</v>
      </c>
      <c r="C1166" s="651" t="s">
        <v>25</v>
      </c>
      <c r="D1166" s="652">
        <f>135*D1165</f>
        <v>135</v>
      </c>
      <c r="E1166" s="1038"/>
      <c r="F1166" s="572">
        <f>D1166*E1166</f>
        <v>0</v>
      </c>
    </row>
    <row r="1167" spans="1:6">
      <c r="A1167" s="582"/>
      <c r="B1167" s="582"/>
      <c r="C1167" s="651"/>
      <c r="D1167" s="652"/>
      <c r="E1167" s="1038"/>
    </row>
    <row r="1168" spans="1:6">
      <c r="A1168" s="582"/>
      <c r="B1168" s="654" t="s">
        <v>286</v>
      </c>
      <c r="C1168" s="651"/>
      <c r="D1168" s="652"/>
      <c r="E1168" s="1038"/>
    </row>
    <row r="1169" spans="1:6" ht="25.5">
      <c r="A1169" s="246" t="s">
        <v>61</v>
      </c>
      <c r="B1169" s="374" t="s">
        <v>260</v>
      </c>
      <c r="C1169" s="311"/>
      <c r="D1169" s="312"/>
      <c r="E1169" s="1044"/>
      <c r="F1169" s="308"/>
    </row>
    <row r="1170" spans="1:6" ht="38.25">
      <c r="A1170" s="246" t="s">
        <v>261</v>
      </c>
      <c r="B1170" s="374" t="s">
        <v>262</v>
      </c>
      <c r="C1170" s="311"/>
      <c r="D1170" s="312"/>
      <c r="E1170" s="1044"/>
      <c r="F1170" s="308"/>
    </row>
    <row r="1171" spans="1:6" ht="38.25">
      <c r="A1171" s="246" t="s">
        <v>261</v>
      </c>
      <c r="B1171" s="374" t="s">
        <v>263</v>
      </c>
      <c r="C1171" s="311"/>
      <c r="D1171" s="312"/>
      <c r="E1171" s="1044"/>
      <c r="F1171" s="308"/>
    </row>
    <row r="1172" spans="1:6" ht="63.75">
      <c r="A1172" s="246" t="s">
        <v>261</v>
      </c>
      <c r="B1172" s="374" t="s">
        <v>378</v>
      </c>
      <c r="C1172" s="311"/>
      <c r="D1172" s="312"/>
      <c r="E1172" s="1044"/>
      <c r="F1172" s="308"/>
    </row>
    <row r="1173" spans="1:6">
      <c r="A1173" s="246"/>
      <c r="B1173" s="377" t="s">
        <v>267</v>
      </c>
      <c r="C1173" s="311"/>
      <c r="D1173" s="312"/>
      <c r="E1173" s="1044"/>
      <c r="F1173" s="308"/>
    </row>
    <row r="1174" spans="1:6">
      <c r="A1174" s="246"/>
      <c r="B1174" s="378" t="s">
        <v>268</v>
      </c>
      <c r="C1174" s="311" t="s">
        <v>224</v>
      </c>
      <c r="D1174" s="312">
        <v>193</v>
      </c>
      <c r="E1174" s="1044"/>
      <c r="F1174" s="655">
        <f>D1174*E1174</f>
        <v>0</v>
      </c>
    </row>
    <row r="1175" spans="1:6">
      <c r="A1175" s="246"/>
      <c r="B1175" s="377" t="s">
        <v>269</v>
      </c>
      <c r="C1175" s="656"/>
      <c r="D1175" s="657"/>
      <c r="E1175" s="1044"/>
      <c r="F1175" s="308"/>
    </row>
    <row r="1176" spans="1:6">
      <c r="A1176" s="246"/>
      <c r="B1176" s="378" t="s">
        <v>270</v>
      </c>
      <c r="C1176" s="311" t="s">
        <v>224</v>
      </c>
      <c r="D1176" s="312">
        <f>3.5*76</f>
        <v>266</v>
      </c>
      <c r="E1176" s="1044"/>
      <c r="F1176" s="655">
        <f>D1176*E1176</f>
        <v>0</v>
      </c>
    </row>
    <row r="1177" spans="1:6">
      <c r="A1177" s="246"/>
      <c r="B1177" s="377" t="s">
        <v>271</v>
      </c>
      <c r="C1177" s="656"/>
      <c r="D1177" s="657"/>
      <c r="E1177" s="1044"/>
      <c r="F1177" s="308"/>
    </row>
    <row r="1178" spans="1:6">
      <c r="A1178" s="246"/>
      <c r="B1178" s="378" t="s">
        <v>272</v>
      </c>
      <c r="C1178" s="311" t="s">
        <v>224</v>
      </c>
      <c r="D1178" s="312">
        <f>3.5*187</f>
        <v>654.5</v>
      </c>
      <c r="E1178" s="1044"/>
      <c r="F1178" s="655">
        <f>D1178*E1178</f>
        <v>0</v>
      </c>
    </row>
    <row r="1179" spans="1:6">
      <c r="A1179" s="240"/>
      <c r="B1179" s="307"/>
      <c r="C1179" s="240"/>
      <c r="D1179" s="256"/>
      <c r="E1179" s="1044"/>
      <c r="F1179" s="308"/>
    </row>
    <row r="1180" spans="1:6" ht="38.25">
      <c r="A1180" s="387" t="s">
        <v>62</v>
      </c>
      <c r="B1180" s="249" t="s">
        <v>377</v>
      </c>
      <c r="C1180" s="245"/>
      <c r="D1180" s="245"/>
      <c r="E1180" s="1043"/>
      <c r="F1180" s="245"/>
    </row>
    <row r="1181" spans="1:6">
      <c r="A1181" s="387"/>
      <c r="B1181" s="249"/>
      <c r="C1181" s="658" t="s">
        <v>15</v>
      </c>
      <c r="D1181" s="659">
        <v>1</v>
      </c>
      <c r="E1181" s="1037"/>
      <c r="F1181" s="402">
        <f>D1181*E1181</f>
        <v>0</v>
      </c>
    </row>
    <row r="1182" spans="1:6" ht="13.5" thickBot="1">
      <c r="A1182" s="240"/>
      <c r="B1182" s="582"/>
      <c r="C1182" s="651"/>
      <c r="D1182" s="652"/>
      <c r="E1182" s="1037"/>
      <c r="F1182" s="247"/>
    </row>
    <row r="1183" spans="1:6" s="239" customFormat="1" ht="13.5" thickBot="1">
      <c r="A1183" s="234"/>
      <c r="B1183" s="235" t="s">
        <v>37</v>
      </c>
      <c r="C1183" s="236"/>
      <c r="D1183" s="293"/>
      <c r="E1183" s="1036"/>
      <c r="F1183" s="257">
        <f>SUM(F1130:F1182)</f>
        <v>0</v>
      </c>
    </row>
    <row r="1184" spans="1:6">
      <c r="A1184" s="240"/>
      <c r="B1184" s="249"/>
      <c r="E1184" s="1035"/>
    </row>
    <row r="1185" spans="1:6" ht="13.5" thickBot="1">
      <c r="A1185" s="240"/>
      <c r="B1185" s="249"/>
      <c r="E1185" s="1035"/>
    </row>
    <row r="1186" spans="1:6" s="239" customFormat="1" ht="13.5" thickBot="1">
      <c r="A1186" s="291" t="s">
        <v>459</v>
      </c>
      <c r="B1186" s="235" t="s">
        <v>51</v>
      </c>
      <c r="C1186" s="236" t="s">
        <v>34</v>
      </c>
      <c r="D1186" s="293" t="s">
        <v>0</v>
      </c>
      <c r="E1186" s="1036" t="s">
        <v>33</v>
      </c>
      <c r="F1186" s="238" t="s">
        <v>1</v>
      </c>
    </row>
    <row r="1187" spans="1:6">
      <c r="A1187" s="240"/>
      <c r="B1187" s="660"/>
      <c r="E1187" s="1035"/>
    </row>
    <row r="1188" spans="1:6">
      <c r="A1188" s="240"/>
      <c r="B1188" s="610" t="s">
        <v>122</v>
      </c>
      <c r="E1188" s="1035"/>
    </row>
    <row r="1189" spans="1:6" ht="63.75">
      <c r="A1189" s="240" t="s">
        <v>2</v>
      </c>
      <c r="B1189" s="582" t="s">
        <v>380</v>
      </c>
      <c r="E1189" s="1035"/>
    </row>
    <row r="1190" spans="1:6">
      <c r="B1190" s="245"/>
      <c r="C1190" s="242" t="s">
        <v>29</v>
      </c>
      <c r="D1190" s="247">
        <v>300</v>
      </c>
      <c r="E1190" s="1035"/>
      <c r="F1190" s="572">
        <f>D1190*E1190</f>
        <v>0</v>
      </c>
    </row>
    <row r="1191" spans="1:6">
      <c r="A1191" s="240"/>
      <c r="B1191" s="610"/>
      <c r="E1191" s="1035"/>
    </row>
    <row r="1192" spans="1:6" ht="94.5" customHeight="1">
      <c r="A1192" s="381" t="s">
        <v>3</v>
      </c>
      <c r="B1192" s="868" t="s">
        <v>1318</v>
      </c>
      <c r="C1192" s="854"/>
      <c r="D1192" s="855"/>
      <c r="E1192" s="1041"/>
      <c r="F1192" s="866"/>
    </row>
    <row r="1193" spans="1:6">
      <c r="A1193" s="854"/>
      <c r="B1193" s="869"/>
      <c r="C1193" s="854" t="s">
        <v>31</v>
      </c>
      <c r="D1193" s="855">
        <f>50*0.2*0.3</f>
        <v>3</v>
      </c>
      <c r="E1193" s="1041"/>
      <c r="F1193" s="856"/>
    </row>
    <row r="1194" spans="1:6">
      <c r="B1194" s="245"/>
      <c r="E1194" s="1035"/>
    </row>
    <row r="1195" spans="1:6">
      <c r="B1195" s="610" t="s">
        <v>300</v>
      </c>
      <c r="E1195" s="1035"/>
    </row>
    <row r="1196" spans="1:6" ht="63.75">
      <c r="A1196" s="705" t="s">
        <v>4</v>
      </c>
      <c r="B1196" s="255" t="s">
        <v>379</v>
      </c>
      <c r="E1196" s="1035"/>
    </row>
    <row r="1197" spans="1:6">
      <c r="B1197" s="245" t="s">
        <v>303</v>
      </c>
      <c r="C1197" s="242" t="s">
        <v>29</v>
      </c>
      <c r="D1197" s="247">
        <v>145</v>
      </c>
      <c r="E1197" s="1035"/>
      <c r="F1197" s="572">
        <f>D1197*E1197</f>
        <v>0</v>
      </c>
    </row>
    <row r="1198" spans="1:6">
      <c r="B1198" s="245" t="s">
        <v>473</v>
      </c>
      <c r="C1198" s="242" t="s">
        <v>29</v>
      </c>
      <c r="D1198" s="247">
        <v>274</v>
      </c>
      <c r="E1198" s="1035"/>
      <c r="F1198" s="572">
        <f>D1198*E1198</f>
        <v>0</v>
      </c>
    </row>
    <row r="1199" spans="1:6">
      <c r="B1199" s="869" t="s">
        <v>473</v>
      </c>
      <c r="C1199" s="854" t="s">
        <v>29</v>
      </c>
      <c r="D1199" s="855">
        <v>166</v>
      </c>
      <c r="E1199" s="1041"/>
      <c r="F1199" s="856"/>
    </row>
    <row r="1200" spans="1:6">
      <c r="B1200" s="610"/>
      <c r="E1200" s="1035"/>
    </row>
    <row r="1201" spans="1:6" ht="102">
      <c r="A1201" s="240" t="s">
        <v>5</v>
      </c>
      <c r="B1201" s="249" t="s">
        <v>385</v>
      </c>
      <c r="E1201" s="1035"/>
    </row>
    <row r="1202" spans="1:6">
      <c r="B1202" s="245" t="s">
        <v>303</v>
      </c>
      <c r="C1202" s="242" t="s">
        <v>29</v>
      </c>
      <c r="D1202" s="247">
        <v>145</v>
      </c>
      <c r="E1202" s="1035"/>
      <c r="F1202" s="572">
        <f>D1202*E1202</f>
        <v>0</v>
      </c>
    </row>
    <row r="1203" spans="1:6">
      <c r="B1203" s="245" t="s">
        <v>473</v>
      </c>
      <c r="C1203" s="242" t="s">
        <v>29</v>
      </c>
      <c r="D1203" s="247">
        <v>274</v>
      </c>
      <c r="E1203" s="1035"/>
      <c r="F1203" s="572">
        <f>D1203*E1203</f>
        <v>0</v>
      </c>
    </row>
    <row r="1204" spans="1:6">
      <c r="B1204" s="869" t="s">
        <v>473</v>
      </c>
      <c r="C1204" s="854" t="s">
        <v>29</v>
      </c>
      <c r="D1204" s="855">
        <v>166</v>
      </c>
      <c r="E1204" s="1041"/>
      <c r="F1204" s="856"/>
    </row>
    <row r="1205" spans="1:6">
      <c r="B1205" s="245"/>
      <c r="E1205" s="1035"/>
    </row>
    <row r="1206" spans="1:6" ht="13.5" thickBot="1">
      <c r="B1206" s="245"/>
      <c r="E1206" s="1035"/>
    </row>
    <row r="1207" spans="1:6" s="239" customFormat="1" ht="13.5" thickBot="1">
      <c r="A1207" s="234"/>
      <c r="B1207" s="235" t="s">
        <v>118</v>
      </c>
      <c r="C1207" s="236"/>
      <c r="D1207" s="293"/>
      <c r="E1207" s="1036"/>
      <c r="F1207" s="257">
        <f>SUM(F1188:F1205)</f>
        <v>0</v>
      </c>
    </row>
    <row r="1208" spans="1:6">
      <c r="A1208" s="240"/>
      <c r="B1208" s="660"/>
      <c r="E1208" s="1035"/>
    </row>
    <row r="1209" spans="1:6" ht="13.5" thickBot="1">
      <c r="A1209" s="240"/>
      <c r="B1209" s="249"/>
      <c r="E1209" s="1035"/>
    </row>
    <row r="1210" spans="1:6" s="239" customFormat="1" ht="13.5" thickBot="1">
      <c r="A1210" s="291" t="s">
        <v>460</v>
      </c>
      <c r="B1210" s="235" t="s">
        <v>52</v>
      </c>
      <c r="C1210" s="236" t="s">
        <v>34</v>
      </c>
      <c r="D1210" s="293" t="s">
        <v>0</v>
      </c>
      <c r="E1210" s="1036" t="s">
        <v>33</v>
      </c>
      <c r="F1210" s="238" t="s">
        <v>1</v>
      </c>
    </row>
    <row r="1211" spans="1:6">
      <c r="A1211" s="240"/>
      <c r="B1211" s="660"/>
      <c r="E1211" s="1035"/>
    </row>
    <row r="1212" spans="1:6">
      <c r="B1212" s="661" t="s">
        <v>192</v>
      </c>
      <c r="E1212" s="1035"/>
    </row>
    <row r="1213" spans="1:6" ht="216" customHeight="1">
      <c r="A1213" s="240" t="s">
        <v>2</v>
      </c>
      <c r="B1213" s="582" t="s">
        <v>399</v>
      </c>
      <c r="C1213" s="250"/>
      <c r="D1213" s="251"/>
      <c r="E1213" s="1060"/>
      <c r="F1213" s="662"/>
    </row>
    <row r="1214" spans="1:6">
      <c r="B1214" s="663" t="s">
        <v>299</v>
      </c>
      <c r="C1214" s="311" t="s">
        <v>25</v>
      </c>
      <c r="D1214" s="247">
        <f>1920*1.15</f>
        <v>2208</v>
      </c>
      <c r="E1214" s="1035"/>
      <c r="F1214" s="572">
        <f>D1214*E1214</f>
        <v>0</v>
      </c>
    </row>
    <row r="1215" spans="1:6">
      <c r="A1215" s="245"/>
      <c r="B1215" s="245"/>
      <c r="E1215" s="1035"/>
    </row>
    <row r="1216" spans="1:6">
      <c r="B1216" s="661" t="s">
        <v>255</v>
      </c>
      <c r="C1216" s="250"/>
      <c r="D1216" s="251"/>
      <c r="E1216" s="1060"/>
      <c r="F1216" s="662"/>
    </row>
    <row r="1217" spans="1:6" ht="76.5">
      <c r="A1217" s="240" t="s">
        <v>3</v>
      </c>
      <c r="B1217" s="582" t="s">
        <v>381</v>
      </c>
      <c r="C1217" s="250"/>
      <c r="D1217" s="251"/>
      <c r="E1217" s="1060"/>
      <c r="F1217" s="662"/>
    </row>
    <row r="1218" spans="1:6">
      <c r="B1218" s="582"/>
      <c r="C1218" s="311" t="s">
        <v>25</v>
      </c>
      <c r="D1218" s="247">
        <f>174*5.5*1.2</f>
        <v>1148.3999999999999</v>
      </c>
      <c r="E1218" s="1035"/>
      <c r="F1218" s="572">
        <f>D1218*E1218</f>
        <v>0</v>
      </c>
    </row>
    <row r="1219" spans="1:6">
      <c r="B1219" s="661" t="s">
        <v>285</v>
      </c>
      <c r="C1219" s="250"/>
      <c r="D1219" s="251"/>
      <c r="E1219" s="1060"/>
      <c r="F1219" s="662"/>
    </row>
    <row r="1220" spans="1:6">
      <c r="B1220" s="582"/>
      <c r="C1220" s="311"/>
      <c r="E1220" s="1035"/>
    </row>
    <row r="1221" spans="1:6" ht="89.25">
      <c r="A1221" s="240" t="s">
        <v>4</v>
      </c>
      <c r="B1221" s="255" t="s">
        <v>258</v>
      </c>
      <c r="C1221" s="311"/>
      <c r="E1221" s="1035"/>
    </row>
    <row r="1222" spans="1:6">
      <c r="B1222" s="245" t="s">
        <v>256</v>
      </c>
      <c r="C1222" s="311" t="s">
        <v>25</v>
      </c>
      <c r="D1222" s="247">
        <f>6*3*6.91*1.2</f>
        <v>149.256</v>
      </c>
      <c r="E1222" s="1035"/>
      <c r="F1222" s="244">
        <f>D1222*E1222</f>
        <v>0</v>
      </c>
    </row>
    <row r="1223" spans="1:6">
      <c r="B1223" s="582"/>
      <c r="C1223" s="311"/>
      <c r="E1223" s="1035"/>
    </row>
    <row r="1224" spans="1:6">
      <c r="B1224" s="661" t="s">
        <v>313</v>
      </c>
      <c r="E1224" s="1035"/>
    </row>
    <row r="1225" spans="1:6" ht="153">
      <c r="A1225" s="240" t="s">
        <v>5</v>
      </c>
      <c r="B1225" s="582" t="s">
        <v>663</v>
      </c>
      <c r="C1225" s="250"/>
      <c r="D1225" s="251"/>
      <c r="E1225" s="1060"/>
      <c r="F1225" s="662"/>
    </row>
    <row r="1226" spans="1:6">
      <c r="B1226" s="663" t="s">
        <v>315</v>
      </c>
      <c r="C1226" s="311" t="s">
        <v>25</v>
      </c>
      <c r="D1226" s="247">
        <v>680</v>
      </c>
      <c r="E1226" s="1035"/>
      <c r="F1226" s="572">
        <f>D1226*E1226</f>
        <v>0</v>
      </c>
    </row>
    <row r="1227" spans="1:6" ht="13.5" thickBot="1">
      <c r="B1227" s="245"/>
      <c r="E1227" s="1035"/>
    </row>
    <row r="1228" spans="1:6" s="239" customFormat="1" ht="13.5" thickBot="1">
      <c r="A1228" s="234"/>
      <c r="B1228" s="235" t="s">
        <v>53</v>
      </c>
      <c r="C1228" s="236"/>
      <c r="D1228" s="293"/>
      <c r="E1228" s="1036"/>
      <c r="F1228" s="257">
        <f>SUM(F1212:F1227)</f>
        <v>0</v>
      </c>
    </row>
    <row r="1229" spans="1:6">
      <c r="A1229" s="240"/>
      <c r="B1229" s="660"/>
      <c r="E1229" s="1035"/>
    </row>
    <row r="1230" spans="1:6" ht="13.5" thickBot="1">
      <c r="A1230" s="240"/>
      <c r="B1230" s="249"/>
      <c r="E1230" s="1035"/>
    </row>
    <row r="1231" spans="1:6" s="239" customFormat="1" ht="13.5" thickBot="1">
      <c r="A1231" s="291" t="s">
        <v>461</v>
      </c>
      <c r="B1231" s="235" t="s">
        <v>119</v>
      </c>
      <c r="C1231" s="236" t="s">
        <v>34</v>
      </c>
      <c r="D1231" s="293" t="s">
        <v>0</v>
      </c>
      <c r="E1231" s="1036" t="s">
        <v>33</v>
      </c>
      <c r="F1231" s="238" t="s">
        <v>1</v>
      </c>
    </row>
    <row r="1232" spans="1:6">
      <c r="A1232" s="240"/>
      <c r="B1232" s="660"/>
      <c r="E1232" s="1035"/>
    </row>
    <row r="1233" spans="1:6" ht="25.5">
      <c r="A1233" s="240"/>
      <c r="B1233" s="611" t="s">
        <v>186</v>
      </c>
      <c r="E1233" s="1035"/>
    </row>
    <row r="1234" spans="1:6" s="479" customFormat="1" ht="89.25">
      <c r="A1234" s="323" t="s">
        <v>2</v>
      </c>
      <c r="B1234" s="628" t="s">
        <v>386</v>
      </c>
      <c r="C1234" s="629"/>
      <c r="D1234" s="630"/>
      <c r="E1234" s="1056"/>
      <c r="F1234" s="631"/>
    </row>
    <row r="1235" spans="1:6" s="479" customFormat="1">
      <c r="A1235" s="394"/>
      <c r="B1235" s="632" t="s">
        <v>132</v>
      </c>
      <c r="C1235" s="394" t="s">
        <v>29</v>
      </c>
      <c r="D1235" s="395">
        <v>1040</v>
      </c>
      <c r="E1235" s="1057"/>
      <c r="F1235" s="664">
        <f>E1235*D1235</f>
        <v>0</v>
      </c>
    </row>
    <row r="1236" spans="1:6" s="479" customFormat="1">
      <c r="A1236" s="394"/>
      <c r="B1236" s="632" t="s">
        <v>188</v>
      </c>
      <c r="C1236" s="394" t="s">
        <v>29</v>
      </c>
      <c r="D1236" s="395">
        <v>295</v>
      </c>
      <c r="E1236" s="1057"/>
      <c r="F1236" s="664">
        <f>E1236*D1236</f>
        <v>0</v>
      </c>
    </row>
    <row r="1237" spans="1:6" s="479" customFormat="1" ht="13.5">
      <c r="A1237" s="394"/>
      <c r="B1237" s="665"/>
      <c r="C1237" s="666"/>
      <c r="D1237" s="667"/>
      <c r="E1237" s="1061"/>
      <c r="F1237" s="668"/>
    </row>
    <row r="1238" spans="1:6" s="479" customFormat="1" ht="93.75" customHeight="1">
      <c r="A1238" s="669" t="s">
        <v>3</v>
      </c>
      <c r="B1238" s="628" t="s">
        <v>387</v>
      </c>
      <c r="C1238" s="629"/>
      <c r="D1238" s="630"/>
      <c r="E1238" s="1056"/>
      <c r="F1238" s="631"/>
    </row>
    <row r="1239" spans="1:6" s="479" customFormat="1">
      <c r="A1239" s="394"/>
      <c r="B1239" s="632" t="s">
        <v>132</v>
      </c>
      <c r="C1239" s="394" t="s">
        <v>29</v>
      </c>
      <c r="D1239" s="395">
        <f>D1235</f>
        <v>1040</v>
      </c>
      <c r="E1239" s="1057"/>
      <c r="F1239" s="633">
        <f>D1239*E1239</f>
        <v>0</v>
      </c>
    </row>
    <row r="1240" spans="1:6" s="479" customFormat="1">
      <c r="A1240" s="394"/>
      <c r="B1240" s="632" t="s">
        <v>188</v>
      </c>
      <c r="C1240" s="394" t="s">
        <v>29</v>
      </c>
      <c r="D1240" s="395">
        <f>D1236</f>
        <v>295</v>
      </c>
      <c r="E1240" s="1057"/>
      <c r="F1240" s="633">
        <f>D1240*E1240</f>
        <v>0</v>
      </c>
    </row>
    <row r="1241" spans="1:6" s="479" customFormat="1">
      <c r="A1241" s="394"/>
      <c r="C1241" s="394"/>
      <c r="D1241" s="395"/>
      <c r="E1241" s="1057"/>
      <c r="F1241" s="406"/>
    </row>
    <row r="1242" spans="1:6" s="479" customFormat="1">
      <c r="A1242" s="394"/>
      <c r="C1242" s="394"/>
      <c r="D1242" s="395"/>
      <c r="E1242" s="1057"/>
      <c r="F1242" s="406"/>
    </row>
    <row r="1243" spans="1:6" s="479" customFormat="1" ht="89.25">
      <c r="A1243" s="323">
        <v>3</v>
      </c>
      <c r="B1243" s="670" t="s">
        <v>388</v>
      </c>
      <c r="C1243" s="671"/>
      <c r="D1243" s="672"/>
      <c r="E1243" s="1062"/>
      <c r="F1243" s="673"/>
    </row>
    <row r="1244" spans="1:6" s="479" customFormat="1">
      <c r="A1244" s="394"/>
      <c r="B1244" s="632" t="s">
        <v>132</v>
      </c>
      <c r="C1244" s="394" t="s">
        <v>29</v>
      </c>
      <c r="D1244" s="395">
        <f>D1239</f>
        <v>1040</v>
      </c>
      <c r="E1244" s="1057"/>
      <c r="F1244" s="633">
        <f>D1244*E1244</f>
        <v>0</v>
      </c>
    </row>
    <row r="1245" spans="1:6" s="479" customFormat="1">
      <c r="A1245" s="394"/>
      <c r="B1245" s="632" t="s">
        <v>188</v>
      </c>
      <c r="C1245" s="394" t="s">
        <v>29</v>
      </c>
      <c r="D1245" s="395">
        <f>D1240</f>
        <v>295</v>
      </c>
      <c r="E1245" s="1057"/>
      <c r="F1245" s="633">
        <f>D1245*E1245</f>
        <v>0</v>
      </c>
    </row>
    <row r="1246" spans="1:6" s="479" customFormat="1">
      <c r="A1246" s="394"/>
      <c r="B1246" s="674"/>
      <c r="C1246" s="394"/>
      <c r="D1246" s="395"/>
      <c r="E1246" s="1057"/>
      <c r="F1246" s="406"/>
    </row>
    <row r="1247" spans="1:6" s="479" customFormat="1" ht="51">
      <c r="A1247" s="323">
        <v>4</v>
      </c>
      <c r="B1247" s="670" t="s">
        <v>382</v>
      </c>
      <c r="C1247" s="671"/>
      <c r="D1247" s="672"/>
      <c r="E1247" s="1062"/>
      <c r="F1247" s="673"/>
    </row>
    <row r="1248" spans="1:6" s="479" customFormat="1">
      <c r="A1248" s="394"/>
      <c r="B1248" s="632" t="s">
        <v>132</v>
      </c>
      <c r="C1248" s="394" t="s">
        <v>29</v>
      </c>
      <c r="D1248" s="395">
        <f>D1244</f>
        <v>1040</v>
      </c>
      <c r="E1248" s="1057"/>
      <c r="F1248" s="633">
        <f>D1248*E1248</f>
        <v>0</v>
      </c>
    </row>
    <row r="1249" spans="1:6" s="479" customFormat="1">
      <c r="A1249" s="394"/>
      <c r="B1249" s="632" t="s">
        <v>188</v>
      </c>
      <c r="C1249" s="394" t="s">
        <v>29</v>
      </c>
      <c r="D1249" s="395">
        <f>D1245</f>
        <v>295</v>
      </c>
      <c r="E1249" s="1057"/>
      <c r="F1249" s="633">
        <f>D1249*E1249</f>
        <v>0</v>
      </c>
    </row>
    <row r="1250" spans="1:6" s="479" customFormat="1">
      <c r="A1250" s="394"/>
      <c r="B1250" s="632"/>
      <c r="C1250" s="394"/>
      <c r="D1250" s="395"/>
      <c r="E1250" s="1057"/>
      <c r="F1250" s="406"/>
    </row>
    <row r="1251" spans="1:6" s="479" customFormat="1" ht="76.5">
      <c r="A1251" s="669">
        <v>5</v>
      </c>
      <c r="B1251" s="628" t="s">
        <v>390</v>
      </c>
      <c r="C1251" s="629"/>
      <c r="D1251" s="630"/>
      <c r="E1251" s="1056"/>
      <c r="F1251" s="631"/>
    </row>
    <row r="1252" spans="1:6" s="479" customFormat="1">
      <c r="A1252" s="394"/>
      <c r="B1252" s="632" t="s">
        <v>132</v>
      </c>
      <c r="C1252" s="394" t="s">
        <v>29</v>
      </c>
      <c r="D1252" s="395">
        <f>D1248-0.25*D1248-'M.1.1_2.1_ARH'!D1697</f>
        <v>780</v>
      </c>
      <c r="E1252" s="1057"/>
      <c r="F1252" s="633">
        <f>D1252*E1252</f>
        <v>0</v>
      </c>
    </row>
    <row r="1253" spans="1:6" s="479" customFormat="1">
      <c r="A1253" s="394"/>
      <c r="B1253" s="632" t="s">
        <v>188</v>
      </c>
      <c r="C1253" s="394" t="s">
        <v>29</v>
      </c>
      <c r="D1253" s="395">
        <f>D1249</f>
        <v>295</v>
      </c>
      <c r="E1253" s="1057"/>
      <c r="F1253" s="633">
        <f>D1253*E1253</f>
        <v>0</v>
      </c>
    </row>
    <row r="1254" spans="1:6" s="479" customFormat="1">
      <c r="A1254" s="394"/>
      <c r="B1254" s="628"/>
      <c r="C1254" s="394"/>
      <c r="D1254" s="395"/>
      <c r="E1254" s="1057"/>
      <c r="F1254" s="406"/>
    </row>
    <row r="1255" spans="1:6" s="479" customFormat="1" ht="173.25" customHeight="1">
      <c r="A1255" s="323">
        <v>6</v>
      </c>
      <c r="B1255" s="670" t="s">
        <v>391</v>
      </c>
      <c r="C1255" s="394"/>
      <c r="D1255" s="395"/>
      <c r="E1255" s="1057"/>
      <c r="F1255" s="406"/>
    </row>
    <row r="1256" spans="1:6" s="479" customFormat="1">
      <c r="A1256" s="394"/>
      <c r="B1256" s="632" t="s">
        <v>189</v>
      </c>
      <c r="C1256" s="394" t="s">
        <v>29</v>
      </c>
      <c r="D1256" s="395">
        <f>'M.1.1_2.1_ARH'!D1697+0.25*D1235</f>
        <v>260</v>
      </c>
      <c r="E1256" s="1057"/>
      <c r="F1256" s="633">
        <f>D1256*E1256</f>
        <v>0</v>
      </c>
    </row>
    <row r="1257" spans="1:6" s="479" customFormat="1">
      <c r="A1257" s="394"/>
      <c r="B1257" s="632" t="s">
        <v>188</v>
      </c>
      <c r="C1257" s="394" t="s">
        <v>29</v>
      </c>
      <c r="D1257" s="395">
        <f>D1253</f>
        <v>295</v>
      </c>
      <c r="E1257" s="1057"/>
      <c r="F1257" s="633">
        <f>D1257*E1257</f>
        <v>0</v>
      </c>
    </row>
    <row r="1258" spans="1:6" s="479" customFormat="1">
      <c r="A1258" s="394"/>
      <c r="B1258" s="670"/>
      <c r="C1258" s="394"/>
      <c r="D1258" s="395"/>
      <c r="E1258" s="1057"/>
      <c r="F1258" s="406"/>
    </row>
    <row r="1259" spans="1:6" s="479" customFormat="1">
      <c r="A1259" s="394"/>
      <c r="B1259" s="675" t="s">
        <v>181</v>
      </c>
      <c r="C1259" s="394"/>
      <c r="D1259" s="395"/>
      <c r="E1259" s="1057"/>
      <c r="F1259" s="406"/>
    </row>
    <row r="1260" spans="1:6" s="479" customFormat="1" ht="242.25" customHeight="1">
      <c r="A1260" s="323">
        <v>7</v>
      </c>
      <c r="B1260" s="670" t="s">
        <v>393</v>
      </c>
      <c r="C1260" s="394"/>
      <c r="D1260" s="395"/>
      <c r="E1260" s="1057"/>
      <c r="F1260" s="406"/>
    </row>
    <row r="1261" spans="1:6" s="479" customFormat="1">
      <c r="A1261" s="394"/>
      <c r="B1261" s="675"/>
      <c r="C1261" s="394" t="s">
        <v>29</v>
      </c>
      <c r="D1261" s="395">
        <v>195</v>
      </c>
      <c r="E1261" s="1057"/>
      <c r="F1261" s="633">
        <f>D1261*E1261</f>
        <v>0</v>
      </c>
    </row>
    <row r="1262" spans="1:6" s="479" customFormat="1">
      <c r="A1262" s="394"/>
      <c r="B1262" s="675"/>
      <c r="C1262" s="394"/>
      <c r="D1262" s="395"/>
      <c r="E1262" s="1057"/>
      <c r="F1262" s="406"/>
    </row>
    <row r="1263" spans="1:6" s="479" customFormat="1" ht="83.25" customHeight="1">
      <c r="A1263" s="323">
        <v>8</v>
      </c>
      <c r="B1263" s="670" t="s">
        <v>183</v>
      </c>
      <c r="C1263" s="394"/>
      <c r="D1263" s="395"/>
      <c r="E1263" s="1057"/>
      <c r="F1263" s="406"/>
    </row>
    <row r="1264" spans="1:6" s="479" customFormat="1">
      <c r="A1264" s="394"/>
      <c r="B1264" s="675"/>
      <c r="C1264" s="394" t="s">
        <v>29</v>
      </c>
      <c r="D1264" s="395">
        <f>D1261</f>
        <v>195</v>
      </c>
      <c r="E1264" s="1057"/>
      <c r="F1264" s="633">
        <f>D1264*E1264</f>
        <v>0</v>
      </c>
    </row>
    <row r="1265" spans="1:6" s="479" customFormat="1">
      <c r="A1265" s="394"/>
      <c r="B1265" s="675"/>
      <c r="C1265" s="394"/>
      <c r="D1265" s="395"/>
      <c r="E1265" s="1057"/>
      <c r="F1265" s="406"/>
    </row>
    <row r="1266" spans="1:6" s="479" customFormat="1" ht="153">
      <c r="A1266" s="323">
        <v>9</v>
      </c>
      <c r="B1266" s="670" t="s">
        <v>394</v>
      </c>
      <c r="C1266" s="394"/>
      <c r="D1266" s="395"/>
      <c r="E1266" s="1057"/>
      <c r="F1266" s="406"/>
    </row>
    <row r="1267" spans="1:6" s="479" customFormat="1">
      <c r="A1267" s="394"/>
      <c r="B1267" s="675"/>
      <c r="C1267" s="394" t="s">
        <v>29</v>
      </c>
      <c r="D1267" s="395">
        <f>D1264</f>
        <v>195</v>
      </c>
      <c r="E1267" s="1057"/>
      <c r="F1267" s="633">
        <f>D1267*E1267</f>
        <v>0</v>
      </c>
    </row>
    <row r="1268" spans="1:6" s="479" customFormat="1">
      <c r="A1268" s="394"/>
      <c r="B1268" s="675"/>
      <c r="C1268" s="394"/>
      <c r="D1268" s="395"/>
      <c r="E1268" s="1057"/>
      <c r="F1268" s="406"/>
    </row>
    <row r="1269" spans="1:6" s="479" customFormat="1" ht="51">
      <c r="A1269" s="323">
        <v>10</v>
      </c>
      <c r="B1269" s="670" t="s">
        <v>185</v>
      </c>
      <c r="C1269" s="394"/>
      <c r="D1269" s="395"/>
      <c r="E1269" s="1057"/>
      <c r="F1269" s="406"/>
    </row>
    <row r="1270" spans="1:6" s="479" customFormat="1">
      <c r="A1270" s="394"/>
      <c r="B1270" s="670"/>
      <c r="C1270" s="394" t="s">
        <v>29</v>
      </c>
      <c r="D1270" s="395">
        <f>D1267</f>
        <v>195</v>
      </c>
      <c r="E1270" s="1057"/>
      <c r="F1270" s="633">
        <f>D1270*E1270</f>
        <v>0</v>
      </c>
    </row>
    <row r="1271" spans="1:6">
      <c r="B1271" s="245"/>
      <c r="E1271" s="1035"/>
    </row>
    <row r="1272" spans="1:6" s="870" customFormat="1" ht="63.75">
      <c r="A1272" s="323">
        <v>11</v>
      </c>
      <c r="B1272" s="1004" t="s">
        <v>1329</v>
      </c>
      <c r="C1272" s="1005"/>
      <c r="D1272" s="1006"/>
      <c r="E1272" s="1063"/>
      <c r="F1272" s="1007"/>
    </row>
    <row r="1273" spans="1:6" s="870" customFormat="1">
      <c r="A1273" s="1008"/>
      <c r="B1273" s="1009" t="s">
        <v>1327</v>
      </c>
      <c r="C1273" s="1005" t="s">
        <v>29</v>
      </c>
      <c r="D1273" s="1006">
        <v>145</v>
      </c>
      <c r="E1273" s="1064"/>
      <c r="F1273" s="254">
        <f t="shared" ref="F1273" si="5">E1273*D1273</f>
        <v>0</v>
      </c>
    </row>
    <row r="1274" spans="1:6" s="870" customFormat="1">
      <c r="A1274" s="1008"/>
      <c r="B1274" s="1009" t="s">
        <v>1326</v>
      </c>
      <c r="C1274" s="1005" t="s">
        <v>29</v>
      </c>
      <c r="D1274" s="1006">
        <v>274</v>
      </c>
      <c r="E1274" s="1064"/>
      <c r="F1274" s="254">
        <f t="shared" ref="F1274" si="6">E1274*D1274</f>
        <v>0</v>
      </c>
    </row>
    <row r="1275" spans="1:6" s="870" customFormat="1">
      <c r="A1275" s="1008"/>
      <c r="B1275" s="1010" t="s">
        <v>1326</v>
      </c>
      <c r="C1275" s="1011" t="s">
        <v>29</v>
      </c>
      <c r="D1275" s="1012">
        <v>166</v>
      </c>
      <c r="E1275" s="1065"/>
      <c r="F1275" s="862"/>
    </row>
    <row r="1276" spans="1:6">
      <c r="B1276" s="245"/>
      <c r="E1276" s="1035"/>
    </row>
    <row r="1277" spans="1:6" ht="13.5" thickBot="1">
      <c r="B1277" s="245"/>
      <c r="E1277" s="1035"/>
    </row>
    <row r="1278" spans="1:6" s="239" customFormat="1" ht="13.5" thickBot="1">
      <c r="A1278" s="234"/>
      <c r="B1278" s="235" t="s">
        <v>121</v>
      </c>
      <c r="C1278" s="236"/>
      <c r="D1278" s="293"/>
      <c r="E1278" s="1036"/>
      <c r="F1278" s="257">
        <f>SUM(F1235:F1277)</f>
        <v>0</v>
      </c>
    </row>
    <row r="1279" spans="1:6">
      <c r="A1279" s="240"/>
      <c r="B1279" s="249"/>
      <c r="E1279" s="1035"/>
    </row>
    <row r="1280" spans="1:6" ht="13.5" thickBot="1">
      <c r="A1280" s="240"/>
      <c r="B1280" s="245"/>
      <c r="E1280" s="1038"/>
      <c r="F1280" s="465"/>
    </row>
    <row r="1281" spans="1:6" s="239" customFormat="1" ht="13.5" thickBot="1">
      <c r="A1281" s="291" t="s">
        <v>478</v>
      </c>
      <c r="B1281" s="235" t="s">
        <v>476</v>
      </c>
      <c r="C1281" s="236"/>
      <c r="D1281" s="237"/>
      <c r="E1281" s="1036"/>
      <c r="F1281" s="466"/>
    </row>
    <row r="1282" spans="1:6" s="239" customFormat="1">
      <c r="A1282" s="285"/>
      <c r="B1282" s="286"/>
      <c r="C1282" s="287"/>
      <c r="D1282" s="288"/>
      <c r="E1282" s="1049"/>
      <c r="F1282" s="471"/>
    </row>
    <row r="1283" spans="1:6" ht="94.5" customHeight="1">
      <c r="A1283" s="240" t="s">
        <v>2</v>
      </c>
      <c r="B1283" s="255" t="s">
        <v>474</v>
      </c>
      <c r="E1283" s="1035"/>
    </row>
    <row r="1284" spans="1:6">
      <c r="B1284" s="245" t="s">
        <v>303</v>
      </c>
      <c r="C1284" s="242" t="s">
        <v>29</v>
      </c>
      <c r="D1284" s="247">
        <v>145</v>
      </c>
      <c r="E1284" s="1035"/>
      <c r="F1284" s="572">
        <f>D1284*E1284</f>
        <v>0</v>
      </c>
    </row>
    <row r="1285" spans="1:6">
      <c r="B1285" s="245" t="s">
        <v>473</v>
      </c>
      <c r="C1285" s="242" t="s">
        <v>29</v>
      </c>
      <c r="D1285" s="247">
        <v>150</v>
      </c>
      <c r="E1285" s="1035"/>
      <c r="F1285" s="572">
        <f>D1285*E1285</f>
        <v>0</v>
      </c>
    </row>
    <row r="1286" spans="1:6">
      <c r="A1286" s="854"/>
      <c r="B1286" s="869" t="s">
        <v>473</v>
      </c>
      <c r="C1286" s="854" t="s">
        <v>29</v>
      </c>
      <c r="D1286" s="855">
        <v>90</v>
      </c>
      <c r="E1286" s="1041"/>
      <c r="F1286" s="856"/>
    </row>
    <row r="1287" spans="1:6">
      <c r="B1287" s="245"/>
      <c r="E1287" s="1035"/>
      <c r="F1287" s="598"/>
    </row>
    <row r="1288" spans="1:6" ht="71.25" customHeight="1">
      <c r="A1288" s="240" t="s">
        <v>3</v>
      </c>
      <c r="B1288" s="255" t="s">
        <v>475</v>
      </c>
      <c r="E1288" s="1035"/>
    </row>
    <row r="1289" spans="1:6">
      <c r="B1289" s="245" t="s">
        <v>473</v>
      </c>
      <c r="C1289" s="242" t="s">
        <v>29</v>
      </c>
      <c r="D1289" s="247">
        <v>124</v>
      </c>
      <c r="E1289" s="1035"/>
      <c r="F1289" s="572">
        <f>D1289*E1289</f>
        <v>0</v>
      </c>
    </row>
    <row r="1290" spans="1:6">
      <c r="B1290" s="869" t="s">
        <v>473</v>
      </c>
      <c r="C1290" s="854" t="s">
        <v>29</v>
      </c>
      <c r="D1290" s="855">
        <v>76</v>
      </c>
      <c r="E1290" s="1041"/>
      <c r="F1290" s="856"/>
    </row>
    <row r="1291" spans="1:6" s="239" customFormat="1" ht="13.5" thickBot="1">
      <c r="A1291" s="285"/>
      <c r="B1291" s="286"/>
      <c r="C1291" s="287"/>
      <c r="D1291" s="288"/>
      <c r="E1291" s="1049"/>
      <c r="F1291" s="471"/>
    </row>
    <row r="1292" spans="1:6" s="239" customFormat="1" ht="13.5" thickBot="1">
      <c r="A1292" s="234"/>
      <c r="B1292" s="235" t="s">
        <v>477</v>
      </c>
      <c r="C1292" s="236"/>
      <c r="D1292" s="293"/>
      <c r="E1292" s="1036"/>
      <c r="F1292" s="257">
        <f>SUM(F1284:F1291)</f>
        <v>0</v>
      </c>
    </row>
    <row r="1293" spans="1:6">
      <c r="A1293" s="240"/>
      <c r="B1293" s="467"/>
      <c r="D1293" s="468"/>
      <c r="E1293" s="1066"/>
      <c r="F1293" s="306"/>
    </row>
    <row r="1294" spans="1:6" s="242" customFormat="1">
      <c r="A1294" s="469"/>
      <c r="B1294" s="470"/>
      <c r="C1294" s="411"/>
      <c r="D1294" s="412"/>
      <c r="E1294" s="1067"/>
      <c r="F1294" s="706"/>
    </row>
    <row r="1295" spans="1:6" s="426" customFormat="1" ht="16.5" customHeight="1" thickBot="1">
      <c r="A1295" s="440" t="s">
        <v>430</v>
      </c>
      <c r="B1295" s="441" t="s">
        <v>446</v>
      </c>
      <c r="C1295" s="442"/>
      <c r="D1295" s="443"/>
      <c r="E1295" s="1068"/>
      <c r="F1295" s="462">
        <f>F1278+F1228+F1207+F1183+F1123+F1034+F1008+F982+F1292</f>
        <v>0</v>
      </c>
    </row>
    <row r="1296" spans="1:6" s="463" customFormat="1" ht="16.5" thickTop="1">
      <c r="A1296" s="242"/>
      <c r="B1296" s="245"/>
      <c r="C1296" s="242"/>
      <c r="D1296" s="465"/>
      <c r="E1296" s="1069"/>
      <c r="F1296" s="640"/>
    </row>
    <row r="1297" spans="1:6" s="426" customFormat="1" ht="16.5" customHeight="1" thickBot="1">
      <c r="A1297" s="440" t="s">
        <v>439</v>
      </c>
      <c r="B1297" s="441" t="s">
        <v>447</v>
      </c>
      <c r="C1297" s="442"/>
      <c r="D1297" s="443"/>
      <c r="E1297" s="1070"/>
      <c r="F1297" s="464"/>
    </row>
    <row r="1298" spans="1:6" ht="14.25" thickTop="1" thickBot="1">
      <c r="A1298" s="240"/>
      <c r="B1298" s="249"/>
      <c r="E1298" s="1035"/>
    </row>
    <row r="1299" spans="1:6" s="239" customFormat="1" ht="13.5" thickBot="1">
      <c r="A1299" s="291" t="s">
        <v>432</v>
      </c>
      <c r="B1299" s="235" t="s">
        <v>306</v>
      </c>
      <c r="C1299" s="236" t="s">
        <v>34</v>
      </c>
      <c r="D1299" s="293" t="s">
        <v>0</v>
      </c>
      <c r="E1299" s="1036" t="s">
        <v>33</v>
      </c>
      <c r="F1299" s="238" t="s">
        <v>1</v>
      </c>
    </row>
    <row r="1300" spans="1:6" s="479" customFormat="1">
      <c r="A1300" s="392"/>
      <c r="B1300" s="393"/>
      <c r="C1300" s="394"/>
      <c r="D1300" s="395"/>
      <c r="E1300" s="1071"/>
      <c r="F1300" s="395"/>
    </row>
    <row r="1301" spans="1:6" s="479" customFormat="1">
      <c r="A1301" s="323"/>
      <c r="B1301" s="676" t="s">
        <v>307</v>
      </c>
      <c r="C1301" s="394"/>
      <c r="D1301" s="395"/>
      <c r="E1301" s="1072"/>
      <c r="F1301" s="406"/>
    </row>
    <row r="1302" spans="1:6" s="479" customFormat="1" ht="63.75">
      <c r="A1302" s="323" t="s">
        <v>2</v>
      </c>
      <c r="B1302" s="628" t="s">
        <v>384</v>
      </c>
      <c r="C1302" s="394"/>
      <c r="D1302" s="395"/>
      <c r="E1302" s="1072"/>
      <c r="F1302" s="406"/>
    </row>
    <row r="1303" spans="1:6" s="479" customFormat="1">
      <c r="A1303" s="323"/>
      <c r="B1303" s="677"/>
      <c r="C1303" s="394" t="s">
        <v>224</v>
      </c>
      <c r="D1303" s="395">
        <v>250</v>
      </c>
      <c r="E1303" s="1072"/>
      <c r="F1303" s="633">
        <f>D1303*E1303</f>
        <v>0</v>
      </c>
    </row>
    <row r="1304" spans="1:6" s="479" customFormat="1">
      <c r="A1304" s="323"/>
      <c r="B1304" s="677"/>
      <c r="C1304" s="394"/>
      <c r="D1304" s="395"/>
      <c r="E1304" s="1072"/>
      <c r="F1304" s="406"/>
    </row>
    <row r="1305" spans="1:6" s="479" customFormat="1" ht="75.75" customHeight="1">
      <c r="A1305" s="323" t="s">
        <v>3</v>
      </c>
      <c r="B1305" s="396" t="s">
        <v>480</v>
      </c>
      <c r="C1305" s="394"/>
      <c r="D1305" s="395"/>
      <c r="E1305" s="1072"/>
      <c r="F1305" s="406"/>
    </row>
    <row r="1306" spans="1:6" s="479" customFormat="1">
      <c r="A1306" s="323"/>
      <c r="B1306" s="396"/>
      <c r="C1306" s="394" t="s">
        <v>224</v>
      </c>
      <c r="D1306" s="395">
        <v>65</v>
      </c>
      <c r="E1306" s="1072"/>
      <c r="F1306" s="633">
        <f>D1306*E1306</f>
        <v>0</v>
      </c>
    </row>
    <row r="1307" spans="1:6" s="479" customFormat="1">
      <c r="A1307" s="323"/>
      <c r="B1307" s="396"/>
      <c r="C1307" s="394"/>
      <c r="D1307" s="395"/>
      <c r="E1307" s="1072"/>
      <c r="F1307" s="406"/>
    </row>
    <row r="1308" spans="1:6" s="242" customFormat="1" ht="63.75">
      <c r="A1308" s="323" t="s">
        <v>4</v>
      </c>
      <c r="B1308" s="264" t="s">
        <v>424</v>
      </c>
      <c r="C1308" s="248"/>
      <c r="D1308" s="283"/>
      <c r="E1308" s="1073"/>
      <c r="F1308" s="707"/>
    </row>
    <row r="1309" spans="1:6" s="242" customFormat="1" ht="25.5">
      <c r="A1309" s="424"/>
      <c r="B1309" s="264" t="s">
        <v>421</v>
      </c>
      <c r="C1309" s="248"/>
      <c r="D1309" s="283"/>
      <c r="E1309" s="1073"/>
      <c r="F1309" s="707"/>
    </row>
    <row r="1310" spans="1:6" s="242" customFormat="1" ht="51">
      <c r="A1310" s="424"/>
      <c r="B1310" s="264" t="s">
        <v>422</v>
      </c>
      <c r="C1310" s="248"/>
      <c r="D1310" s="283"/>
      <c r="E1310" s="1073"/>
      <c r="F1310" s="707"/>
    </row>
    <row r="1311" spans="1:6" s="242" customFormat="1" ht="63.75">
      <c r="A1311" s="424"/>
      <c r="B1311" s="264" t="s">
        <v>423</v>
      </c>
      <c r="C1311" s="248"/>
      <c r="D1311" s="283"/>
      <c r="E1311" s="1073"/>
      <c r="F1311" s="707"/>
    </row>
    <row r="1312" spans="1:6" s="242" customFormat="1">
      <c r="A1312" s="424"/>
      <c r="B1312" s="264"/>
      <c r="C1312" s="248" t="s">
        <v>224</v>
      </c>
      <c r="D1312" s="283">
        <v>10</v>
      </c>
      <c r="E1312" s="1038"/>
      <c r="F1312" s="254">
        <f>E1312*D1312</f>
        <v>0</v>
      </c>
    </row>
    <row r="1313" spans="1:6" s="242" customFormat="1" ht="13.5" thickBot="1">
      <c r="A1313" s="424"/>
      <c r="B1313" s="264"/>
      <c r="C1313" s="248"/>
      <c r="D1313" s="283"/>
      <c r="E1313" s="1038"/>
      <c r="F1313" s="413"/>
    </row>
    <row r="1314" spans="1:6" s="239" customFormat="1" ht="13.5" thickBot="1">
      <c r="A1314" s="234"/>
      <c r="B1314" s="235" t="s">
        <v>309</v>
      </c>
      <c r="C1314" s="236"/>
      <c r="D1314" s="293"/>
      <c r="E1314" s="1036"/>
      <c r="F1314" s="257">
        <f>SUM(F1302:F1313)</f>
        <v>0</v>
      </c>
    </row>
    <row r="1315" spans="1:6">
      <c r="A1315" s="240"/>
      <c r="B1315" s="249"/>
      <c r="E1315" s="1035"/>
    </row>
    <row r="1316" spans="1:6" ht="13.5" thickBot="1">
      <c r="A1316" s="240"/>
      <c r="B1316" s="249"/>
      <c r="E1316" s="1035"/>
    </row>
    <row r="1317" spans="1:6" s="239" customFormat="1" ht="13.5" thickBot="1">
      <c r="A1317" s="291" t="s">
        <v>433</v>
      </c>
      <c r="B1317" s="235" t="s">
        <v>328</v>
      </c>
      <c r="C1317" s="236" t="s">
        <v>34</v>
      </c>
      <c r="D1317" s="293" t="s">
        <v>0</v>
      </c>
      <c r="E1317" s="1036" t="s">
        <v>33</v>
      </c>
      <c r="F1317" s="238" t="s">
        <v>1</v>
      </c>
    </row>
    <row r="1318" spans="1:6" s="479" customFormat="1">
      <c r="A1318" s="323"/>
      <c r="B1318" s="403"/>
      <c r="C1318" s="394"/>
      <c r="D1318" s="678"/>
      <c r="E1318" s="1074"/>
      <c r="F1318" s="502"/>
    </row>
    <row r="1319" spans="1:6" s="242" customFormat="1" ht="153">
      <c r="A1319" s="323" t="s">
        <v>2</v>
      </c>
      <c r="B1319" s="679" t="s">
        <v>400</v>
      </c>
      <c r="C1319" s="248"/>
      <c r="D1319" s="283"/>
      <c r="E1319" s="1075"/>
      <c r="F1319" s="681"/>
    </row>
    <row r="1320" spans="1:6" s="242" customFormat="1">
      <c r="A1320" s="680"/>
      <c r="B1320" s="708"/>
      <c r="C1320" s="248" t="s">
        <v>29</v>
      </c>
      <c r="D1320" s="283">
        <v>135</v>
      </c>
      <c r="E1320" s="1075"/>
      <c r="F1320" s="254">
        <f>E1320*D1320</f>
        <v>0</v>
      </c>
    </row>
    <row r="1321" spans="1:6" s="248" customFormat="1">
      <c r="A1321" s="409"/>
      <c r="B1321" s="410"/>
      <c r="C1321" s="411"/>
      <c r="D1321" s="412"/>
      <c r="E1321" s="1076"/>
      <c r="F1321" s="709"/>
    </row>
    <row r="1322" spans="1:6" s="242" customFormat="1" ht="153">
      <c r="A1322" s="323" t="s">
        <v>3</v>
      </c>
      <c r="B1322" s="679" t="s">
        <v>401</v>
      </c>
      <c r="C1322" s="248"/>
      <c r="D1322" s="283"/>
      <c r="E1322" s="1075"/>
      <c r="F1322" s="681"/>
    </row>
    <row r="1323" spans="1:6" s="242" customFormat="1">
      <c r="A1323" s="680"/>
      <c r="B1323" s="708"/>
      <c r="C1323" s="248" t="s">
        <v>29</v>
      </c>
      <c r="D1323" s="283">
        <v>6</v>
      </c>
      <c r="E1323" s="1075"/>
      <c r="F1323" s="254">
        <f>E1323*D1323</f>
        <v>0</v>
      </c>
    </row>
    <row r="1324" spans="1:6" s="479" customFormat="1">
      <c r="A1324" s="323"/>
      <c r="B1324" s="403"/>
      <c r="C1324" s="404"/>
      <c r="D1324" s="405"/>
      <c r="E1324" s="1077"/>
      <c r="F1324" s="406"/>
    </row>
    <row r="1325" spans="1:6">
      <c r="A1325" s="323" t="s">
        <v>4</v>
      </c>
      <c r="B1325" s="682" t="s">
        <v>397</v>
      </c>
      <c r="D1325" s="242"/>
      <c r="E1325" s="1078"/>
      <c r="F1325" s="242"/>
    </row>
    <row r="1326" spans="1:6" ht="216" customHeight="1">
      <c r="A1326" s="710"/>
      <c r="B1326" s="682" t="s">
        <v>402</v>
      </c>
      <c r="D1326" s="242"/>
      <c r="E1326" s="1078"/>
      <c r="F1326" s="242"/>
    </row>
    <row r="1327" spans="1:6" ht="76.5">
      <c r="A1327" s="710"/>
      <c r="B1327" s="617" t="s">
        <v>403</v>
      </c>
      <c r="D1327" s="242"/>
      <c r="E1327" s="1078"/>
      <c r="F1327" s="242"/>
    </row>
    <row r="1328" spans="1:6">
      <c r="A1328" s="710"/>
      <c r="B1328" s="617"/>
      <c r="C1328" s="242" t="s">
        <v>29</v>
      </c>
      <c r="D1328" s="247">
        <v>100</v>
      </c>
      <c r="E1328" s="1037"/>
      <c r="F1328" s="254">
        <f>E1328*D1328</f>
        <v>0</v>
      </c>
    </row>
    <row r="1329" spans="1:6">
      <c r="A1329" s="710"/>
      <c r="B1329" s="617"/>
      <c r="E1329" s="1037"/>
      <c r="F1329" s="413"/>
    </row>
    <row r="1330" spans="1:6" ht="63.75">
      <c r="A1330" s="323" t="s">
        <v>5</v>
      </c>
      <c r="B1330" s="682" t="s">
        <v>654</v>
      </c>
      <c r="D1330" s="242"/>
      <c r="E1330" s="1078"/>
      <c r="F1330" s="242"/>
    </row>
    <row r="1331" spans="1:6">
      <c r="A1331" s="710"/>
      <c r="B1331" s="617"/>
      <c r="C1331" s="242" t="s">
        <v>29</v>
      </c>
      <c r="D1331" s="247">
        <v>100</v>
      </c>
      <c r="E1331" s="1037"/>
      <c r="F1331" s="254">
        <f>E1331*D1331</f>
        <v>0</v>
      </c>
    </row>
    <row r="1332" spans="1:6" ht="13.5" thickBot="1">
      <c r="A1332" s="710"/>
      <c r="B1332" s="617"/>
      <c r="D1332" s="242"/>
      <c r="E1332" s="1078"/>
      <c r="F1332" s="242"/>
    </row>
    <row r="1333" spans="1:6" s="239" customFormat="1" ht="13.5" thickBot="1">
      <c r="A1333" s="234"/>
      <c r="B1333" s="235" t="s">
        <v>327</v>
      </c>
      <c r="C1333" s="236"/>
      <c r="D1333" s="293"/>
      <c r="E1333" s="1036"/>
      <c r="F1333" s="257">
        <f>SUM(F1320:F1332)</f>
        <v>0</v>
      </c>
    </row>
    <row r="1334" spans="1:6">
      <c r="A1334" s="240"/>
      <c r="B1334" s="249"/>
      <c r="E1334" s="1035"/>
    </row>
    <row r="1335" spans="1:6" ht="13.5" thickBot="1">
      <c r="A1335" s="240"/>
      <c r="B1335" s="249"/>
      <c r="E1335" s="1035"/>
    </row>
    <row r="1336" spans="1:6" s="239" customFormat="1" ht="13.5" thickBot="1">
      <c r="A1336" s="291" t="s">
        <v>434</v>
      </c>
      <c r="B1336" s="235" t="s">
        <v>443</v>
      </c>
      <c r="C1336" s="236" t="s">
        <v>34</v>
      </c>
      <c r="D1336" s="293" t="s">
        <v>0</v>
      </c>
      <c r="E1336" s="1036" t="s">
        <v>33</v>
      </c>
      <c r="F1336" s="238" t="s">
        <v>1</v>
      </c>
    </row>
    <row r="1337" spans="1:6" s="479" customFormat="1">
      <c r="A1337" s="323"/>
      <c r="B1337" s="403"/>
      <c r="C1337" s="394"/>
      <c r="D1337" s="678"/>
      <c r="E1337" s="1074"/>
      <c r="F1337" s="502"/>
    </row>
    <row r="1338" spans="1:6" s="479" customFormat="1" ht="76.5">
      <c r="A1338" s="669" t="s">
        <v>2</v>
      </c>
      <c r="B1338" s="670" t="s">
        <v>1331</v>
      </c>
      <c r="C1338" s="671"/>
      <c r="D1338" s="672"/>
      <c r="E1338" s="1062"/>
      <c r="F1338" s="673"/>
    </row>
    <row r="1339" spans="1:6" s="479" customFormat="1">
      <c r="A1339" s="394"/>
      <c r="B1339" s="632" t="s">
        <v>188</v>
      </c>
      <c r="C1339" s="394" t="s">
        <v>29</v>
      </c>
      <c r="D1339" s="395">
        <v>295</v>
      </c>
      <c r="E1339" s="1057"/>
      <c r="F1339" s="633">
        <f>D1339*E1339</f>
        <v>0</v>
      </c>
    </row>
    <row r="1340" spans="1:6" s="479" customFormat="1">
      <c r="A1340" s="394"/>
      <c r="B1340" s="670"/>
      <c r="C1340" s="394"/>
      <c r="D1340" s="395"/>
      <c r="E1340" s="1057"/>
      <c r="F1340" s="406"/>
    </row>
    <row r="1341" spans="1:6" s="479" customFormat="1" ht="67.5" customHeight="1">
      <c r="A1341" s="669" t="s">
        <v>3</v>
      </c>
      <c r="B1341" s="670" t="s">
        <v>1332</v>
      </c>
      <c r="C1341" s="671"/>
      <c r="D1341" s="672"/>
      <c r="E1341" s="1062"/>
      <c r="F1341" s="673"/>
    </row>
    <row r="1342" spans="1:6" s="479" customFormat="1">
      <c r="A1342" s="394"/>
      <c r="B1342" s="632" t="s">
        <v>132</v>
      </c>
      <c r="C1342" s="394" t="s">
        <v>29</v>
      </c>
      <c r="D1342" s="395">
        <v>780</v>
      </c>
      <c r="E1342" s="1057"/>
      <c r="F1342" s="633">
        <f>D1342*E1342</f>
        <v>0</v>
      </c>
    </row>
    <row r="1343" spans="1:6" s="479" customFormat="1" ht="13.5" thickBot="1">
      <c r="A1343" s="394"/>
      <c r="B1343" s="670"/>
      <c r="C1343" s="394"/>
      <c r="D1343" s="395"/>
      <c r="E1343" s="1057"/>
      <c r="F1343" s="406"/>
    </row>
    <row r="1344" spans="1:6" s="239" customFormat="1" ht="13.5" thickBot="1">
      <c r="A1344" s="234"/>
      <c r="B1344" s="235" t="s">
        <v>444</v>
      </c>
      <c r="C1344" s="236"/>
      <c r="D1344" s="293"/>
      <c r="E1344" s="1036"/>
      <c r="F1344" s="257">
        <f>SUM(F1339:F1343)</f>
        <v>0</v>
      </c>
    </row>
    <row r="1345" spans="1:6" s="239" customFormat="1">
      <c r="A1345" s="285"/>
      <c r="B1345" s="286"/>
      <c r="C1345" s="287"/>
      <c r="D1345" s="294"/>
      <c r="E1345" s="1049"/>
      <c r="F1345" s="290"/>
    </row>
    <row r="1346" spans="1:6" ht="13.5" thickBot="1">
      <c r="A1346" s="240"/>
      <c r="B1346" s="249"/>
      <c r="E1346" s="1035"/>
    </row>
    <row r="1347" spans="1:6" s="239" customFormat="1" ht="13.5" thickBot="1">
      <c r="A1347" s="291" t="s">
        <v>435</v>
      </c>
      <c r="B1347" s="235" t="s">
        <v>445</v>
      </c>
      <c r="C1347" s="236" t="s">
        <v>34</v>
      </c>
      <c r="D1347" s="293" t="s">
        <v>0</v>
      </c>
      <c r="E1347" s="1036" t="s">
        <v>33</v>
      </c>
      <c r="F1347" s="238" t="s">
        <v>1</v>
      </c>
    </row>
    <row r="1348" spans="1:6" s="479" customFormat="1">
      <c r="A1348" s="323"/>
      <c r="B1348" s="403"/>
      <c r="C1348" s="394"/>
      <c r="D1348" s="678"/>
      <c r="E1348" s="1074"/>
      <c r="F1348" s="502"/>
    </row>
    <row r="1349" spans="1:6" s="479" customFormat="1" ht="114.75">
      <c r="A1349" s="669" t="s">
        <v>2</v>
      </c>
      <c r="B1349" s="670" t="s">
        <v>392</v>
      </c>
      <c r="C1349" s="671"/>
      <c r="D1349" s="672"/>
      <c r="E1349" s="1062"/>
      <c r="F1349" s="673"/>
    </row>
    <row r="1350" spans="1:6" s="479" customFormat="1">
      <c r="A1350" s="394"/>
      <c r="B1350" s="632" t="s">
        <v>189</v>
      </c>
      <c r="C1350" s="394" t="s">
        <v>29</v>
      </c>
      <c r="D1350" s="395">
        <v>260</v>
      </c>
      <c r="E1350" s="1057"/>
      <c r="F1350" s="633">
        <f>D1350*E1350</f>
        <v>0</v>
      </c>
    </row>
    <row r="1351" spans="1:6" ht="13.5" thickBot="1">
      <c r="A1351" s="710"/>
      <c r="B1351" s="617"/>
      <c r="D1351" s="242"/>
      <c r="E1351" s="1078"/>
      <c r="F1351" s="242"/>
    </row>
    <row r="1352" spans="1:6" s="239" customFormat="1" ht="13.5" thickBot="1">
      <c r="A1352" s="234"/>
      <c r="B1352" s="235" t="s">
        <v>438</v>
      </c>
      <c r="C1352" s="236"/>
      <c r="D1352" s="293"/>
      <c r="E1352" s="1036"/>
      <c r="F1352" s="257">
        <f>SUM(F1350:F1351)</f>
        <v>0</v>
      </c>
    </row>
    <row r="1353" spans="1:6" s="239" customFormat="1">
      <c r="A1353" s="285"/>
      <c r="B1353" s="286"/>
      <c r="C1353" s="287"/>
      <c r="D1353" s="294"/>
      <c r="E1353" s="1049"/>
      <c r="F1353" s="290"/>
    </row>
    <row r="1354" spans="1:6" ht="13.5" thickBot="1">
      <c r="A1354" s="240"/>
      <c r="B1354" s="249"/>
      <c r="E1354" s="1035"/>
    </row>
    <row r="1355" spans="1:6" s="239" customFormat="1" ht="13.5" thickBot="1">
      <c r="A1355" s="291" t="s">
        <v>436</v>
      </c>
      <c r="B1355" s="235" t="s">
        <v>404</v>
      </c>
      <c r="C1355" s="236" t="s">
        <v>34</v>
      </c>
      <c r="D1355" s="293" t="s">
        <v>0</v>
      </c>
      <c r="E1355" s="1036" t="s">
        <v>33</v>
      </c>
      <c r="F1355" s="238" t="s">
        <v>1</v>
      </c>
    </row>
    <row r="1356" spans="1:6">
      <c r="A1356" s="240"/>
      <c r="B1356" s="660"/>
      <c r="C1356" s="465"/>
      <c r="D1356" s="468"/>
      <c r="E1356" s="1066"/>
    </row>
    <row r="1357" spans="1:6" s="248" customFormat="1" ht="68.25" customHeight="1">
      <c r="A1357" s="323" t="s">
        <v>2</v>
      </c>
      <c r="B1357" s="264" t="s">
        <v>418</v>
      </c>
      <c r="C1357" s="242"/>
      <c r="D1357" s="247"/>
      <c r="E1357" s="1038"/>
      <c r="F1357" s="711"/>
    </row>
    <row r="1358" spans="1:6" s="248" customFormat="1" ht="25.5">
      <c r="A1358" s="246"/>
      <c r="B1358" s="264" t="s">
        <v>407</v>
      </c>
      <c r="C1358" s="415"/>
      <c r="D1358" s="416"/>
      <c r="E1358" s="1079"/>
      <c r="F1358" s="711"/>
    </row>
    <row r="1359" spans="1:6" s="248" customFormat="1" ht="25.5">
      <c r="A1359" s="246"/>
      <c r="B1359" s="264" t="s">
        <v>408</v>
      </c>
      <c r="C1359" s="415"/>
      <c r="D1359" s="416"/>
      <c r="E1359" s="1079"/>
      <c r="F1359" s="711"/>
    </row>
    <row r="1360" spans="1:6" s="248" customFormat="1">
      <c r="A1360" s="246"/>
      <c r="B1360" s="264" t="s">
        <v>409</v>
      </c>
      <c r="C1360" s="242"/>
      <c r="D1360" s="247"/>
      <c r="E1360" s="1038"/>
      <c r="F1360" s="711"/>
    </row>
    <row r="1361" spans="1:6" s="248" customFormat="1" ht="51">
      <c r="A1361" s="246"/>
      <c r="B1361" s="264" t="s">
        <v>410</v>
      </c>
      <c r="C1361" s="242"/>
      <c r="D1361" s="247"/>
      <c r="E1361" s="1038"/>
      <c r="F1361" s="711"/>
    </row>
    <row r="1362" spans="1:6" s="248" customFormat="1">
      <c r="A1362" s="246"/>
      <c r="B1362" s="264" t="s">
        <v>411</v>
      </c>
      <c r="C1362" s="242"/>
      <c r="D1362" s="247"/>
      <c r="E1362" s="1038"/>
      <c r="F1362" s="711"/>
    </row>
    <row r="1363" spans="1:6" s="248" customFormat="1" ht="38.25">
      <c r="A1363" s="246"/>
      <c r="B1363" s="264" t="s">
        <v>412</v>
      </c>
      <c r="C1363" s="242"/>
      <c r="D1363" s="247"/>
      <c r="E1363" s="1038"/>
      <c r="F1363" s="711"/>
    </row>
    <row r="1364" spans="1:6" s="248" customFormat="1" ht="38.25">
      <c r="A1364" s="246"/>
      <c r="B1364" s="264" t="s">
        <v>413</v>
      </c>
      <c r="C1364" s="242"/>
      <c r="D1364" s="247"/>
      <c r="E1364" s="1038"/>
      <c r="F1364" s="711"/>
    </row>
    <row r="1365" spans="1:6" s="248" customFormat="1" ht="43.5" customHeight="1">
      <c r="A1365" s="246"/>
      <c r="B1365" s="264" t="s">
        <v>414</v>
      </c>
      <c r="C1365" s="242"/>
      <c r="D1365" s="247"/>
      <c r="E1365" s="1038"/>
      <c r="F1365" s="711"/>
    </row>
    <row r="1366" spans="1:6" s="248" customFormat="1" ht="39.75" customHeight="1">
      <c r="A1366" s="246"/>
      <c r="B1366" s="264" t="s">
        <v>415</v>
      </c>
      <c r="C1366" s="242"/>
      <c r="D1366" s="247"/>
      <c r="E1366" s="1038"/>
      <c r="F1366" s="711"/>
    </row>
    <row r="1367" spans="1:6" s="248" customFormat="1">
      <c r="A1367" s="246"/>
      <c r="B1367" s="264" t="s">
        <v>416</v>
      </c>
      <c r="C1367" s="242"/>
      <c r="D1367" s="247"/>
      <c r="E1367" s="1038"/>
      <c r="F1367" s="711"/>
    </row>
    <row r="1368" spans="1:6" ht="25.5">
      <c r="A1368" s="417"/>
      <c r="B1368" s="249" t="s">
        <v>417</v>
      </c>
      <c r="C1368" s="418"/>
      <c r="D1368" s="306"/>
      <c r="E1368" s="1080"/>
      <c r="F1368" s="420"/>
    </row>
    <row r="1369" spans="1:6">
      <c r="A1369" s="417"/>
      <c r="B1369" s="421" t="s">
        <v>419</v>
      </c>
      <c r="C1369" s="418" t="s">
        <v>15</v>
      </c>
      <c r="D1369" s="422">
        <v>6</v>
      </c>
      <c r="E1369" s="683"/>
      <c r="F1369" s="423">
        <f t="shared" ref="F1369" si="7">D1369*E1369</f>
        <v>0</v>
      </c>
    </row>
    <row r="1370" spans="1:6" ht="13.5" thickBot="1">
      <c r="B1370" s="245"/>
      <c r="C1370" s="245"/>
      <c r="D1370" s="468"/>
      <c r="E1370" s="1035"/>
    </row>
    <row r="1371" spans="1:6" s="239" customFormat="1" ht="13.5" thickBot="1">
      <c r="A1371" s="234"/>
      <c r="B1371" s="235" t="s">
        <v>420</v>
      </c>
      <c r="C1371" s="236"/>
      <c r="D1371" s="293"/>
      <c r="E1371" s="1036"/>
      <c r="F1371" s="257">
        <f>SUM(F1328:F1370)</f>
        <v>0</v>
      </c>
    </row>
    <row r="1372" spans="1:6">
      <c r="A1372" s="240"/>
      <c r="B1372" s="249"/>
      <c r="E1372" s="1035"/>
    </row>
    <row r="1373" spans="1:6" ht="13.5" thickBot="1">
      <c r="A1373" s="240"/>
      <c r="B1373" s="249"/>
      <c r="E1373" s="1035"/>
    </row>
    <row r="1374" spans="1:6" s="239" customFormat="1" ht="13.5" thickBot="1">
      <c r="A1374" s="291" t="s">
        <v>437</v>
      </c>
      <c r="B1374" s="235" t="s">
        <v>325</v>
      </c>
      <c r="C1374" s="236" t="s">
        <v>34</v>
      </c>
      <c r="D1374" s="293" t="s">
        <v>0</v>
      </c>
      <c r="E1374" s="1036" t="s">
        <v>33</v>
      </c>
      <c r="F1374" s="238" t="s">
        <v>1</v>
      </c>
    </row>
    <row r="1375" spans="1:6">
      <c r="A1375" s="240"/>
      <c r="B1375" s="660"/>
      <c r="C1375" s="465"/>
      <c r="D1375" s="468"/>
      <c r="E1375" s="1066"/>
    </row>
    <row r="1376" spans="1:6" ht="102">
      <c r="A1376" s="323" t="s">
        <v>2</v>
      </c>
      <c r="B1376" s="686" t="s">
        <v>658</v>
      </c>
      <c r="C1376" s="684"/>
      <c r="D1376" s="684"/>
      <c r="E1376" s="1081"/>
      <c r="F1376" s="684"/>
    </row>
    <row r="1377" spans="1:6" ht="74.25" customHeight="1">
      <c r="A1377" s="660"/>
      <c r="B1377" s="685" t="s">
        <v>329</v>
      </c>
      <c r="C1377" s="311"/>
      <c r="E1377" s="1078"/>
      <c r="F1377" s="242"/>
    </row>
    <row r="1378" spans="1:6">
      <c r="A1378" s="660"/>
      <c r="B1378" s="685" t="s">
        <v>330</v>
      </c>
      <c r="C1378" s="311"/>
      <c r="E1378" s="1078"/>
      <c r="F1378" s="242"/>
    </row>
    <row r="1379" spans="1:6">
      <c r="A1379" s="660"/>
      <c r="B1379" s="467"/>
      <c r="C1379" s="311" t="s">
        <v>29</v>
      </c>
      <c r="D1379" s="247">
        <v>3200</v>
      </c>
      <c r="E1379" s="1038"/>
      <c r="F1379" s="254">
        <f t="shared" ref="F1379" si="8">E1379*D1379</f>
        <v>0</v>
      </c>
    </row>
    <row r="1380" spans="1:6">
      <c r="A1380" s="660"/>
      <c r="B1380" s="710"/>
      <c r="C1380" s="245"/>
      <c r="D1380" s="245"/>
      <c r="E1380" s="1043"/>
      <c r="F1380" s="242"/>
    </row>
    <row r="1381" spans="1:6" ht="63.75">
      <c r="A1381" s="323" t="s">
        <v>3</v>
      </c>
      <c r="B1381" s="686" t="s">
        <v>482</v>
      </c>
      <c r="C1381" s="684"/>
      <c r="D1381" s="684"/>
      <c r="E1381" s="1081"/>
      <c r="F1381" s="684"/>
    </row>
    <row r="1382" spans="1:6" ht="25.5">
      <c r="A1382" s="660"/>
      <c r="B1382" s="686" t="s">
        <v>481</v>
      </c>
      <c r="E1382" s="1078"/>
      <c r="F1382" s="242"/>
    </row>
    <row r="1383" spans="1:6" ht="76.5">
      <c r="A1383" s="660"/>
      <c r="B1383" s="686" t="s">
        <v>659</v>
      </c>
      <c r="E1383" s="1078"/>
      <c r="F1383" s="242"/>
    </row>
    <row r="1384" spans="1:6" ht="31.5" customHeight="1">
      <c r="A1384" s="660"/>
      <c r="B1384" s="686" t="s">
        <v>331</v>
      </c>
      <c r="E1384" s="1078"/>
      <c r="F1384" s="242"/>
    </row>
    <row r="1385" spans="1:6" ht="29.25" customHeight="1">
      <c r="A1385" s="660"/>
      <c r="B1385" s="686" t="s">
        <v>330</v>
      </c>
      <c r="E1385" s="1078"/>
      <c r="F1385" s="242"/>
    </row>
    <row r="1386" spans="1:6">
      <c r="A1386" s="660"/>
      <c r="B1386" s="687"/>
      <c r="C1386" s="311" t="s">
        <v>29</v>
      </c>
      <c r="D1386" s="395">
        <v>500</v>
      </c>
      <c r="E1386" s="1071"/>
      <c r="F1386" s="254">
        <f t="shared" ref="F1386" si="9">E1386*D1386</f>
        <v>0</v>
      </c>
    </row>
    <row r="1387" spans="1:6" s="479" customFormat="1" ht="13.5">
      <c r="A1387" s="394"/>
      <c r="B1387" s="665"/>
      <c r="C1387" s="688"/>
      <c r="D1387" s="689"/>
      <c r="E1387" s="1082"/>
      <c r="F1387" s="690"/>
    </row>
    <row r="1388" spans="1:6" s="479" customFormat="1" ht="63.75">
      <c r="A1388" s="669" t="s">
        <v>4</v>
      </c>
      <c r="B1388" s="670" t="s">
        <v>483</v>
      </c>
      <c r="C1388" s="270"/>
      <c r="E1388" s="1083"/>
      <c r="F1388" s="271"/>
    </row>
    <row r="1389" spans="1:6" s="479" customFormat="1">
      <c r="A1389" s="323"/>
      <c r="B1389" s="691"/>
      <c r="C1389" s="311" t="s">
        <v>29</v>
      </c>
      <c r="D1389" s="395">
        <v>900</v>
      </c>
      <c r="E1389" s="1071"/>
      <c r="F1389" s="254">
        <f t="shared" ref="F1389" si="10">E1389*D1389</f>
        <v>0</v>
      </c>
    </row>
    <row r="1390" spans="1:6" s="248" customFormat="1">
      <c r="A1390" s="246"/>
      <c r="B1390" s="282"/>
      <c r="D1390" s="283"/>
      <c r="E1390" s="1084"/>
      <c r="F1390" s="711"/>
    </row>
    <row r="1391" spans="1:6" ht="13.5" thickBot="1">
      <c r="B1391" s="245"/>
      <c r="C1391" s="245"/>
      <c r="D1391" s="468"/>
      <c r="E1391" s="1035"/>
    </row>
    <row r="1392" spans="1:6" s="239" customFormat="1" ht="13.5" thickBot="1">
      <c r="A1392" s="234"/>
      <c r="B1392" s="235" t="s">
        <v>326</v>
      </c>
      <c r="C1392" s="236"/>
      <c r="D1392" s="293"/>
      <c r="E1392" s="1036"/>
      <c r="F1392" s="257">
        <f>SUM(F1369:F1391)</f>
        <v>0</v>
      </c>
    </row>
    <row r="1393" spans="1:6">
      <c r="A1393" s="240"/>
      <c r="B1393" s="249"/>
      <c r="E1393" s="1035"/>
    </row>
    <row r="1394" spans="1:6" ht="13.5" thickBot="1">
      <c r="A1394" s="240"/>
      <c r="B1394" s="249"/>
      <c r="E1394" s="1035"/>
    </row>
    <row r="1395" spans="1:6" s="239" customFormat="1" ht="13.5" thickBot="1">
      <c r="A1395" s="291" t="s">
        <v>462</v>
      </c>
      <c r="B1395" s="235" t="s">
        <v>333</v>
      </c>
      <c r="C1395" s="236" t="s">
        <v>34</v>
      </c>
      <c r="D1395" s="293" t="s">
        <v>0</v>
      </c>
      <c r="E1395" s="1036" t="s">
        <v>33</v>
      </c>
      <c r="F1395" s="238" t="s">
        <v>1</v>
      </c>
    </row>
    <row r="1396" spans="1:6" ht="13.5" customHeight="1">
      <c r="A1396" s="240"/>
      <c r="B1396" s="660"/>
      <c r="C1396" s="465"/>
      <c r="D1396" s="468"/>
      <c r="E1396" s="1066"/>
    </row>
    <row r="1397" spans="1:6" s="701" customFormat="1" ht="331.5">
      <c r="A1397" s="240" t="s">
        <v>2</v>
      </c>
      <c r="B1397" s="249" t="s">
        <v>655</v>
      </c>
      <c r="C1397" s="712"/>
      <c r="D1397" s="698"/>
      <c r="E1397" s="1085"/>
      <c r="F1397" s="713"/>
    </row>
    <row r="1398" spans="1:6" s="701" customFormat="1">
      <c r="A1398" s="714"/>
      <c r="B1398" s="703"/>
      <c r="C1398" s="242" t="s">
        <v>29</v>
      </c>
      <c r="D1398" s="692">
        <v>645</v>
      </c>
      <c r="E1398" s="1038"/>
      <c r="F1398" s="254">
        <f>E1398*D1398</f>
        <v>0</v>
      </c>
    </row>
    <row r="1399" spans="1:6" s="701" customFormat="1">
      <c r="A1399" s="714"/>
      <c r="B1399" s="703"/>
      <c r="C1399" s="698"/>
      <c r="D1399" s="692"/>
      <c r="E1399" s="1086"/>
      <c r="F1399" s="692"/>
    </row>
    <row r="1400" spans="1:6" s="248" customFormat="1" ht="100.5" customHeight="1">
      <c r="A1400" s="240" t="s">
        <v>3</v>
      </c>
      <c r="B1400" s="249" t="s">
        <v>396</v>
      </c>
      <c r="C1400" s="242"/>
      <c r="D1400" s="247"/>
      <c r="E1400" s="1038"/>
      <c r="F1400" s="711"/>
    </row>
    <row r="1401" spans="1:6" s="248" customFormat="1">
      <c r="A1401" s="246"/>
      <c r="B1401" s="249" t="s">
        <v>340</v>
      </c>
      <c r="C1401" s="242"/>
      <c r="D1401" s="247"/>
      <c r="E1401" s="1038"/>
      <c r="F1401" s="711"/>
    </row>
    <row r="1402" spans="1:6" s="248" customFormat="1">
      <c r="A1402" s="246"/>
      <c r="B1402" s="255" t="s">
        <v>341</v>
      </c>
      <c r="C1402" s="242"/>
      <c r="D1402" s="247"/>
      <c r="E1402" s="1038"/>
      <c r="F1402" s="711"/>
    </row>
    <row r="1403" spans="1:6" s="248" customFormat="1">
      <c r="A1403" s="246"/>
      <c r="B1403" s="255" t="s">
        <v>464</v>
      </c>
      <c r="C1403" s="242"/>
      <c r="D1403" s="247"/>
      <c r="E1403" s="1038"/>
      <c r="F1403" s="711"/>
    </row>
    <row r="1404" spans="1:6" s="248" customFormat="1" ht="38.25">
      <c r="A1404" s="246"/>
      <c r="B1404" s="249" t="s">
        <v>342</v>
      </c>
      <c r="C1404" s="242"/>
      <c r="D1404" s="247"/>
      <c r="E1404" s="1038"/>
      <c r="F1404" s="711"/>
    </row>
    <row r="1405" spans="1:6" s="248" customFormat="1" ht="63.75">
      <c r="A1405" s="246"/>
      <c r="B1405" s="284" t="s">
        <v>343</v>
      </c>
      <c r="C1405" s="242"/>
      <c r="D1405" s="247"/>
      <c r="E1405" s="1038"/>
      <c r="F1405" s="711"/>
    </row>
    <row r="1406" spans="1:6" s="248" customFormat="1">
      <c r="A1406" s="246"/>
      <c r="B1406" s="414" t="s">
        <v>405</v>
      </c>
      <c r="C1406" s="242" t="s">
        <v>29</v>
      </c>
      <c r="D1406" s="247">
        <v>680</v>
      </c>
      <c r="E1406" s="1038"/>
      <c r="F1406" s="254">
        <f>E1406*D1406</f>
        <v>0</v>
      </c>
    </row>
    <row r="1407" spans="1:6" s="248" customFormat="1">
      <c r="A1407" s="246"/>
      <c r="B1407" s="414" t="s">
        <v>406</v>
      </c>
      <c r="C1407" s="242" t="s">
        <v>29</v>
      </c>
      <c r="D1407" s="247">
        <v>540</v>
      </c>
      <c r="E1407" s="1038"/>
      <c r="F1407" s="254">
        <f t="shared" ref="F1407:F1408" si="11">E1407*D1407</f>
        <v>0</v>
      </c>
    </row>
    <row r="1408" spans="1:6" s="248" customFormat="1">
      <c r="A1408" s="246"/>
      <c r="B1408" s="414" t="s">
        <v>653</v>
      </c>
      <c r="C1408" s="242" t="s">
        <v>29</v>
      </c>
      <c r="D1408" s="247">
        <v>1850</v>
      </c>
      <c r="E1408" s="1038"/>
      <c r="F1408" s="254">
        <f t="shared" si="11"/>
        <v>0</v>
      </c>
    </row>
    <row r="1409" spans="1:6" s="248" customFormat="1">
      <c r="A1409" s="246"/>
      <c r="B1409" s="414" t="s">
        <v>484</v>
      </c>
      <c r="C1409" s="242" t="s">
        <v>29</v>
      </c>
      <c r="D1409" s="247">
        <v>140</v>
      </c>
      <c r="E1409" s="1038"/>
      <c r="F1409" s="254">
        <f t="shared" ref="F1409" si="12">E1409*D1409</f>
        <v>0</v>
      </c>
    </row>
    <row r="1410" spans="1:6" s="248" customFormat="1" ht="15.6" customHeight="1">
      <c r="A1410" s="246"/>
      <c r="B1410" s="284"/>
      <c r="C1410" s="242"/>
      <c r="D1410" s="247"/>
      <c r="E1410" s="1038"/>
      <c r="F1410" s="711"/>
    </row>
    <row r="1411" spans="1:6" s="248" customFormat="1" ht="38.25">
      <c r="A1411" s="240" t="s">
        <v>4</v>
      </c>
      <c r="B1411" s="282" t="s">
        <v>398</v>
      </c>
      <c r="C1411" s="242"/>
      <c r="D1411" s="247"/>
      <c r="E1411" s="1087"/>
      <c r="F1411" s="711"/>
    </row>
    <row r="1412" spans="1:6" s="248" customFormat="1" ht="38.25">
      <c r="A1412" s="246"/>
      <c r="B1412" s="282" t="s">
        <v>337</v>
      </c>
      <c r="C1412" s="242"/>
      <c r="D1412" s="247"/>
      <c r="E1412" s="1087"/>
      <c r="F1412" s="711"/>
    </row>
    <row r="1413" spans="1:6" s="248" customFormat="1" ht="25.5">
      <c r="A1413" s="246"/>
      <c r="B1413" s="282" t="s">
        <v>338</v>
      </c>
      <c r="C1413" s="242"/>
      <c r="D1413" s="247"/>
      <c r="E1413" s="1087"/>
      <c r="F1413" s="711"/>
    </row>
    <row r="1414" spans="1:6" s="248" customFormat="1" ht="66.75" customHeight="1">
      <c r="A1414" s="246"/>
      <c r="B1414" s="282" t="s">
        <v>339</v>
      </c>
      <c r="E1414" s="1038"/>
      <c r="F1414" s="711"/>
    </row>
    <row r="1415" spans="1:6" s="248" customFormat="1">
      <c r="A1415" s="246"/>
      <c r="B1415" s="414" t="s">
        <v>405</v>
      </c>
      <c r="C1415" s="242" t="s">
        <v>29</v>
      </c>
      <c r="D1415" s="247">
        <v>100</v>
      </c>
      <c r="E1415" s="1038"/>
      <c r="F1415" s="254">
        <f>E1415*D1415</f>
        <v>0</v>
      </c>
    </row>
    <row r="1416" spans="1:6" s="248" customFormat="1">
      <c r="A1416" s="246"/>
      <c r="B1416" s="414" t="s">
        <v>406</v>
      </c>
      <c r="C1416" s="242" t="s">
        <v>29</v>
      </c>
      <c r="D1416" s="247"/>
      <c r="E1416" s="1038"/>
      <c r="F1416" s="254">
        <f>E1416*D1416</f>
        <v>0</v>
      </c>
    </row>
    <row r="1417" spans="1:6" ht="13.5" thickBot="1">
      <c r="B1417" s="245"/>
      <c r="C1417" s="245"/>
      <c r="D1417" s="468"/>
      <c r="E1417" s="1035"/>
    </row>
    <row r="1418" spans="1:6" s="239" customFormat="1" ht="13.5" thickBot="1">
      <c r="A1418" s="234"/>
      <c r="B1418" s="235" t="s">
        <v>334</v>
      </c>
      <c r="C1418" s="236"/>
      <c r="D1418" s="293"/>
      <c r="E1418" s="1036"/>
      <c r="F1418" s="257">
        <f>SUM(F1390:F1417)</f>
        <v>0</v>
      </c>
    </row>
    <row r="1419" spans="1:6" ht="13.5" customHeight="1" thickBot="1">
      <c r="A1419" s="240"/>
      <c r="B1419" s="249"/>
      <c r="E1419" s="1035"/>
    </row>
    <row r="1420" spans="1:6" s="239" customFormat="1" ht="13.5" thickBot="1">
      <c r="A1420" s="291" t="s">
        <v>463</v>
      </c>
      <c r="B1420" s="235" t="s">
        <v>316</v>
      </c>
      <c r="C1420" s="236"/>
      <c r="D1420" s="237"/>
      <c r="E1420" s="1036"/>
      <c r="F1420" s="238"/>
    </row>
    <row r="1421" spans="1:6">
      <c r="A1421" s="240"/>
      <c r="B1421" s="241"/>
      <c r="D1421" s="243"/>
      <c r="E1421" s="1035"/>
    </row>
    <row r="1422" spans="1:6" s="262" customFormat="1">
      <c r="A1422" s="258"/>
      <c r="B1422" s="259" t="s">
        <v>141</v>
      </c>
      <c r="C1422" s="260"/>
      <c r="D1422" s="261"/>
      <c r="E1422" s="1088"/>
      <c r="F1422" s="261"/>
    </row>
    <row r="1423" spans="1:6" s="262" customFormat="1" ht="97.5" customHeight="1">
      <c r="A1423" s="258"/>
      <c r="B1423" s="263" t="s">
        <v>318</v>
      </c>
      <c r="C1423" s="260"/>
      <c r="D1423" s="261"/>
      <c r="E1423" s="1088"/>
      <c r="F1423" s="261"/>
    </row>
    <row r="1424" spans="1:6" s="248" customFormat="1" ht="19.350000000000001" customHeight="1">
      <c r="A1424" s="246"/>
      <c r="B1424" s="249"/>
      <c r="C1424" s="250"/>
      <c r="D1424" s="251"/>
      <c r="E1424" s="1089"/>
      <c r="F1424" s="252"/>
    </row>
    <row r="1425" spans="1:6" s="696" customFormat="1" ht="147.75" customHeight="1">
      <c r="A1425" s="693"/>
      <c r="B1425" s="715" t="s">
        <v>656</v>
      </c>
      <c r="C1425" s="694"/>
      <c r="D1425" s="695"/>
      <c r="E1425" s="1090"/>
      <c r="F1425" s="695"/>
    </row>
    <row r="1426" spans="1:6" s="716" customFormat="1">
      <c r="E1426" s="1091"/>
    </row>
    <row r="1427" spans="1:6" s="716" customFormat="1">
      <c r="A1427" s="240" t="s">
        <v>2</v>
      </c>
      <c r="B1427" s="253" t="s">
        <v>319</v>
      </c>
      <c r="E1427" s="1091"/>
    </row>
    <row r="1428" spans="1:6" s="716" customFormat="1" ht="63.75">
      <c r="B1428" s="264" t="s">
        <v>323</v>
      </c>
      <c r="E1428" s="1091"/>
    </row>
    <row r="1429" spans="1:6" s="716" customFormat="1">
      <c r="B1429" s="264"/>
      <c r="E1429" s="1091"/>
    </row>
    <row r="1430" spans="1:6" s="716" customFormat="1">
      <c r="B1430" s="265" t="s">
        <v>320</v>
      </c>
      <c r="C1430" s="242" t="s">
        <v>15</v>
      </c>
      <c r="D1430" s="247">
        <v>1</v>
      </c>
      <c r="E1430" s="1038"/>
      <c r="F1430" s="254">
        <f>E1430*D1430</f>
        <v>0</v>
      </c>
    </row>
    <row r="1431" spans="1:6" s="716" customFormat="1" ht="38.25">
      <c r="B1431" s="265" t="s">
        <v>321</v>
      </c>
      <c r="C1431" s="242" t="s">
        <v>235</v>
      </c>
      <c r="D1431" s="247">
        <v>1</v>
      </c>
      <c r="E1431" s="1038"/>
      <c r="F1431" s="254">
        <f t="shared" ref="F1431:F1434" si="13">E1431*D1431</f>
        <v>0</v>
      </c>
    </row>
    <row r="1432" spans="1:6" s="716" customFormat="1">
      <c r="B1432" s="265" t="s">
        <v>322</v>
      </c>
      <c r="C1432" s="242" t="s">
        <v>235</v>
      </c>
      <c r="D1432" s="247">
        <v>1</v>
      </c>
      <c r="E1432" s="1038"/>
      <c r="F1432" s="254">
        <f t="shared" si="13"/>
        <v>0</v>
      </c>
    </row>
    <row r="1433" spans="1:6" s="716" customFormat="1" ht="38.25">
      <c r="B1433" s="265" t="s">
        <v>324</v>
      </c>
      <c r="C1433" s="242" t="s">
        <v>15</v>
      </c>
      <c r="D1433" s="247">
        <v>1</v>
      </c>
      <c r="E1433" s="1038"/>
      <c r="F1433" s="254">
        <f t="shared" si="13"/>
        <v>0</v>
      </c>
    </row>
    <row r="1434" spans="1:6" s="716" customFormat="1" ht="38.25">
      <c r="B1434" s="697" t="s">
        <v>344</v>
      </c>
      <c r="C1434" s="242" t="s">
        <v>235</v>
      </c>
      <c r="D1434" s="247">
        <v>1</v>
      </c>
      <c r="E1434" s="1038"/>
      <c r="F1434" s="254">
        <f t="shared" si="13"/>
        <v>0</v>
      </c>
    </row>
    <row r="1435" spans="1:6" s="716" customFormat="1">
      <c r="B1435" s="265"/>
      <c r="E1435" s="1091"/>
    </row>
    <row r="1436" spans="1:6" s="716" customFormat="1" ht="191.25">
      <c r="A1436" s="240" t="s">
        <v>3</v>
      </c>
      <c r="B1436" s="265" t="s">
        <v>335</v>
      </c>
      <c r="E1436" s="1091"/>
    </row>
    <row r="1437" spans="1:6" s="716" customFormat="1">
      <c r="B1437" s="265"/>
      <c r="C1437" s="242" t="s">
        <v>235</v>
      </c>
      <c r="D1437" s="247">
        <v>1</v>
      </c>
      <c r="E1437" s="1038"/>
      <c r="F1437" s="254">
        <f t="shared" ref="F1437" si="14">E1437*D1437</f>
        <v>0</v>
      </c>
    </row>
    <row r="1438" spans="1:6" s="716" customFormat="1">
      <c r="B1438" s="265"/>
      <c r="E1438" s="1091"/>
    </row>
    <row r="1439" spans="1:6" s="716" customFormat="1" ht="178.5">
      <c r="A1439" s="240" t="s">
        <v>4</v>
      </c>
      <c r="B1439" s="265" t="s">
        <v>336</v>
      </c>
      <c r="E1439" s="1091"/>
    </row>
    <row r="1440" spans="1:6" s="716" customFormat="1">
      <c r="B1440" s="265"/>
      <c r="C1440" s="242" t="s">
        <v>235</v>
      </c>
      <c r="D1440" s="247">
        <v>1</v>
      </c>
      <c r="E1440" s="1038"/>
      <c r="F1440" s="254">
        <f t="shared" ref="F1440" si="15">E1440*D1440</f>
        <v>0</v>
      </c>
    </row>
    <row r="1441" spans="1:6" s="716" customFormat="1">
      <c r="B1441" s="265"/>
      <c r="E1441" s="1091"/>
    </row>
    <row r="1442" spans="1:6" s="716" customFormat="1" ht="216.75">
      <c r="A1442" s="240" t="s">
        <v>5</v>
      </c>
      <c r="B1442" s="265" t="s">
        <v>345</v>
      </c>
      <c r="E1442" s="1091"/>
    </row>
    <row r="1443" spans="1:6" s="716" customFormat="1">
      <c r="B1443" s="265"/>
      <c r="C1443" s="242" t="s">
        <v>235</v>
      </c>
      <c r="D1443" s="247">
        <v>1</v>
      </c>
      <c r="E1443" s="1038"/>
      <c r="F1443" s="254">
        <f t="shared" ref="F1443" si="16">E1443*D1443</f>
        <v>0</v>
      </c>
    </row>
    <row r="1444" spans="1:6" s="716" customFormat="1">
      <c r="B1444" s="265"/>
      <c r="E1444" s="1091"/>
    </row>
    <row r="1445" spans="1:6" s="716" customFormat="1" ht="140.25">
      <c r="A1445" s="240" t="s">
        <v>9</v>
      </c>
      <c r="B1445" s="265" t="s">
        <v>346</v>
      </c>
      <c r="E1445" s="1091"/>
    </row>
    <row r="1446" spans="1:6" s="716" customFormat="1">
      <c r="B1446" s="265"/>
      <c r="C1446" s="242" t="s">
        <v>235</v>
      </c>
      <c r="D1446" s="247">
        <v>1</v>
      </c>
      <c r="E1446" s="1038"/>
      <c r="F1446" s="254">
        <f t="shared" ref="F1446" si="17">E1446*D1446</f>
        <v>0</v>
      </c>
    </row>
    <row r="1447" spans="1:6" s="716" customFormat="1">
      <c r="B1447" s="265"/>
      <c r="E1447" s="1091"/>
    </row>
    <row r="1448" spans="1:6" s="716" customFormat="1" ht="125.25" customHeight="1">
      <c r="A1448" s="240" t="s">
        <v>10</v>
      </c>
      <c r="B1448" s="265" t="s">
        <v>657</v>
      </c>
      <c r="E1448" s="1091"/>
    </row>
    <row r="1449" spans="1:6" s="716" customFormat="1">
      <c r="B1449" s="265"/>
      <c r="C1449" s="242" t="s">
        <v>235</v>
      </c>
      <c r="D1449" s="247">
        <v>1</v>
      </c>
      <c r="E1449" s="1038"/>
      <c r="F1449" s="254">
        <f t="shared" ref="F1449" si="18">E1449*D1449</f>
        <v>0</v>
      </c>
    </row>
    <row r="1450" spans="1:6" s="716" customFormat="1">
      <c r="B1450" s="265"/>
      <c r="E1450" s="1091"/>
    </row>
    <row r="1451" spans="1:6" s="716" customFormat="1" ht="13.5" thickBot="1">
      <c r="B1451" s="265"/>
      <c r="E1451" s="1091"/>
    </row>
    <row r="1452" spans="1:6" s="239" customFormat="1" ht="13.5" thickBot="1">
      <c r="A1452" s="234"/>
      <c r="B1452" s="235" t="s">
        <v>317</v>
      </c>
      <c r="C1452" s="236"/>
      <c r="D1452" s="237"/>
      <c r="E1452" s="1036"/>
      <c r="F1452" s="257">
        <f>SUM(F1427:F1451)</f>
        <v>0</v>
      </c>
    </row>
    <row r="1453" spans="1:6">
      <c r="A1453" s="240"/>
      <c r="B1453" s="249"/>
      <c r="E1453" s="1035"/>
    </row>
    <row r="1454" spans="1:6" s="426" customFormat="1" ht="16.5" customHeight="1" thickBot="1">
      <c r="A1454" s="440" t="s">
        <v>439</v>
      </c>
      <c r="B1454" s="441" t="s">
        <v>448</v>
      </c>
      <c r="C1454" s="442"/>
      <c r="D1454" s="443"/>
      <c r="E1454" s="1068"/>
      <c r="F1454" s="462">
        <f>F1452+F1418+F1392+F1371+F1352+F1344+F1333+F1314</f>
        <v>0</v>
      </c>
    </row>
    <row r="1455" spans="1:6" s="463" customFormat="1" ht="16.5" thickTop="1">
      <c r="A1455" s="242"/>
      <c r="B1455" s="245"/>
      <c r="C1455" s="242"/>
      <c r="D1455" s="465"/>
      <c r="E1455" s="1069"/>
      <c r="F1455" s="640"/>
    </row>
    <row r="1456" spans="1:6" s="426" customFormat="1" ht="45.75" thickBot="1">
      <c r="A1456" s="440" t="s">
        <v>432</v>
      </c>
      <c r="B1456" s="739" t="s">
        <v>735</v>
      </c>
      <c r="C1456" s="740"/>
      <c r="D1456" s="443"/>
      <c r="E1456" s="1070"/>
      <c r="F1456" s="464"/>
    </row>
    <row r="1457" spans="1:6" ht="13.5" thickTop="1">
      <c r="A1457" s="240"/>
      <c r="B1457" s="249"/>
      <c r="E1457" s="1035"/>
    </row>
    <row r="1458" spans="1:6" s="262" customFormat="1">
      <c r="A1458" s="258"/>
      <c r="B1458" s="259" t="s">
        <v>141</v>
      </c>
      <c r="C1458" s="260"/>
      <c r="D1458" s="261"/>
      <c r="E1458" s="1088"/>
      <c r="F1458" s="261"/>
    </row>
    <row r="1459" spans="1:6" s="262" customFormat="1" ht="97.5" customHeight="1">
      <c r="A1459" s="258"/>
      <c r="B1459" s="263" t="s">
        <v>318</v>
      </c>
      <c r="C1459" s="260"/>
      <c r="D1459" s="261"/>
      <c r="E1459" s="1088"/>
      <c r="F1459" s="261"/>
    </row>
    <row r="1460" spans="1:6" s="248" customFormat="1" ht="19.350000000000001" customHeight="1" thickBot="1">
      <c r="A1460" s="246"/>
      <c r="B1460" s="249"/>
      <c r="C1460" s="250"/>
      <c r="D1460" s="251"/>
      <c r="E1460" s="1089"/>
      <c r="F1460" s="252"/>
    </row>
    <row r="1461" spans="1:6" s="239" customFormat="1" ht="13.5" thickBot="1">
      <c r="A1461" s="291" t="s">
        <v>737</v>
      </c>
      <c r="B1461" s="235" t="s">
        <v>664</v>
      </c>
      <c r="C1461" s="236" t="s">
        <v>34</v>
      </c>
      <c r="D1461" s="293" t="s">
        <v>0</v>
      </c>
      <c r="E1461" s="1036" t="s">
        <v>33</v>
      </c>
      <c r="F1461" s="238" t="s">
        <v>1</v>
      </c>
    </row>
    <row r="1462" spans="1:6" s="239" customFormat="1">
      <c r="A1462" s="292"/>
      <c r="B1462" s="286"/>
      <c r="C1462" s="287"/>
      <c r="D1462" s="294"/>
      <c r="E1462" s="1049"/>
      <c r="F1462" s="289"/>
    </row>
    <row r="1463" spans="1:6" s="239" customFormat="1" ht="165.75">
      <c r="A1463" s="724" t="s">
        <v>2</v>
      </c>
      <c r="B1463" s="265" t="s">
        <v>665</v>
      </c>
      <c r="C1463" s="287"/>
      <c r="D1463" s="294"/>
      <c r="E1463" s="1049"/>
      <c r="F1463" s="289"/>
    </row>
    <row r="1464" spans="1:6" s="239" customFormat="1">
      <c r="A1464" s="292"/>
      <c r="B1464" s="265" t="s">
        <v>666</v>
      </c>
      <c r="C1464" s="247" t="s">
        <v>31</v>
      </c>
      <c r="D1464" s="247">
        <v>5</v>
      </c>
      <c r="E1464" s="1092"/>
      <c r="F1464" s="254">
        <f t="shared" ref="F1464:F1467" si="19">E1464*D1464</f>
        <v>0</v>
      </c>
    </row>
    <row r="1465" spans="1:6" s="239" customFormat="1">
      <c r="A1465" s="292"/>
      <c r="B1465" s="265" t="s">
        <v>667</v>
      </c>
      <c r="C1465" s="247" t="s">
        <v>224</v>
      </c>
      <c r="D1465" s="247">
        <v>10</v>
      </c>
      <c r="E1465" s="1092"/>
      <c r="F1465" s="254">
        <f t="shared" si="19"/>
        <v>0</v>
      </c>
    </row>
    <row r="1466" spans="1:6" s="239" customFormat="1">
      <c r="A1466" s="292"/>
      <c r="B1466" s="286"/>
      <c r="C1466" s="287"/>
      <c r="D1466" s="294"/>
      <c r="E1466" s="1049"/>
      <c r="F1466" s="289"/>
    </row>
    <row r="1467" spans="1:6" s="239" customFormat="1" ht="76.5">
      <c r="A1467" s="724" t="s">
        <v>3</v>
      </c>
      <c r="B1467" s="265" t="s">
        <v>668</v>
      </c>
      <c r="C1467" s="247" t="s">
        <v>31</v>
      </c>
      <c r="D1467" s="247">
        <v>6</v>
      </c>
      <c r="E1467" s="1092"/>
      <c r="F1467" s="254">
        <f t="shared" si="19"/>
        <v>0</v>
      </c>
    </row>
    <row r="1468" spans="1:6" s="239" customFormat="1">
      <c r="A1468" s="292"/>
      <c r="B1468" s="265"/>
      <c r="C1468" s="247"/>
      <c r="D1468" s="247"/>
      <c r="E1468" s="1092"/>
      <c r="F1468" s="289"/>
    </row>
    <row r="1469" spans="1:6" s="239" customFormat="1" ht="38.25">
      <c r="A1469" s="858" t="s">
        <v>4</v>
      </c>
      <c r="B1469" s="859" t="s">
        <v>669</v>
      </c>
      <c r="C1469" s="855"/>
      <c r="D1469" s="855"/>
      <c r="E1469" s="1093"/>
      <c r="F1469" s="860"/>
    </row>
    <row r="1470" spans="1:6" s="239" customFormat="1">
      <c r="A1470" s="861"/>
      <c r="B1470" s="859" t="s">
        <v>670</v>
      </c>
      <c r="C1470" s="855" t="s">
        <v>671</v>
      </c>
      <c r="D1470" s="855">
        <v>4</v>
      </c>
      <c r="E1470" s="1093"/>
      <c r="F1470" s="862">
        <f t="shared" ref="F1470:F1471" si="20">E1470*D1470</f>
        <v>0</v>
      </c>
    </row>
    <row r="1471" spans="1:6" s="239" customFormat="1">
      <c r="A1471" s="861"/>
      <c r="B1471" s="859" t="s">
        <v>672</v>
      </c>
      <c r="C1471" s="855" t="s">
        <v>671</v>
      </c>
      <c r="D1471" s="855">
        <v>1</v>
      </c>
      <c r="E1471" s="1093"/>
      <c r="F1471" s="862">
        <f t="shared" si="20"/>
        <v>0</v>
      </c>
    </row>
    <row r="1472" spans="1:6" s="239" customFormat="1" ht="13.5" thickBot="1">
      <c r="A1472" s="292"/>
      <c r="B1472" s="286"/>
      <c r="C1472" s="247"/>
      <c r="D1472" s="247"/>
      <c r="E1472" s="1049"/>
      <c r="F1472" s="289"/>
    </row>
    <row r="1473" spans="1:6" s="239" customFormat="1" ht="13.5" thickBot="1">
      <c r="A1473" s="291"/>
      <c r="B1473" s="235" t="s">
        <v>673</v>
      </c>
      <c r="C1473" s="236"/>
      <c r="D1473" s="293"/>
      <c r="E1473" s="1036"/>
      <c r="F1473" s="257">
        <f>SUM(F1463:F1472)</f>
        <v>0</v>
      </c>
    </row>
    <row r="1474" spans="1:6" s="239" customFormat="1" ht="13.5" thickBot="1">
      <c r="A1474" s="292"/>
      <c r="B1474" s="286"/>
      <c r="C1474" s="287"/>
      <c r="D1474" s="294"/>
      <c r="E1474" s="1049"/>
      <c r="F1474" s="289"/>
    </row>
    <row r="1475" spans="1:6" s="239" customFormat="1" ht="13.5" thickBot="1">
      <c r="A1475" s="291" t="s">
        <v>738</v>
      </c>
      <c r="B1475" s="235" t="s">
        <v>674</v>
      </c>
      <c r="C1475" s="236" t="s">
        <v>34</v>
      </c>
      <c r="D1475" s="293" t="s">
        <v>0</v>
      </c>
      <c r="E1475" s="1036" t="s">
        <v>33</v>
      </c>
      <c r="F1475" s="238" t="s">
        <v>1</v>
      </c>
    </row>
    <row r="1476" spans="1:6" s="239" customFormat="1">
      <c r="A1476" s="292"/>
      <c r="B1476" s="286"/>
      <c r="C1476" s="287"/>
      <c r="D1476" s="294"/>
      <c r="E1476" s="1049"/>
      <c r="F1476" s="289"/>
    </row>
    <row r="1477" spans="1:6" s="239" customFormat="1" ht="348.75" customHeight="1">
      <c r="A1477" s="724" t="s">
        <v>2</v>
      </c>
      <c r="B1477" s="265" t="s">
        <v>753</v>
      </c>
      <c r="C1477" s="247"/>
      <c r="D1477" s="247"/>
      <c r="E1477" s="1092"/>
      <c r="F1477" s="289"/>
    </row>
    <row r="1478" spans="1:6" s="239" customFormat="1" ht="25.5">
      <c r="A1478" s="292"/>
      <c r="B1478" s="265" t="s">
        <v>678</v>
      </c>
      <c r="C1478" s="247" t="s">
        <v>29</v>
      </c>
      <c r="D1478" s="247">
        <v>12</v>
      </c>
      <c r="E1478" s="1092"/>
      <c r="F1478" s="254">
        <f t="shared" ref="F1478:F1480" si="21">E1478*D1478</f>
        <v>0</v>
      </c>
    </row>
    <row r="1479" spans="1:6" s="239" customFormat="1" ht="25.5">
      <c r="A1479" s="292"/>
      <c r="B1479" s="265" t="s">
        <v>679</v>
      </c>
      <c r="C1479" s="247" t="s">
        <v>29</v>
      </c>
      <c r="D1479" s="247">
        <v>13</v>
      </c>
      <c r="E1479" s="1092"/>
      <c r="F1479" s="254">
        <f t="shared" si="21"/>
        <v>0</v>
      </c>
    </row>
    <row r="1480" spans="1:6" s="239" customFormat="1" ht="25.5">
      <c r="A1480" s="292"/>
      <c r="B1480" s="265" t="s">
        <v>680</v>
      </c>
      <c r="C1480" s="247" t="s">
        <v>29</v>
      </c>
      <c r="D1480" s="247">
        <v>7.5</v>
      </c>
      <c r="E1480" s="1092"/>
      <c r="F1480" s="254">
        <f t="shared" si="21"/>
        <v>0</v>
      </c>
    </row>
    <row r="1481" spans="1:6" s="239" customFormat="1">
      <c r="A1481" s="292"/>
      <c r="B1481" s="265"/>
      <c r="C1481" s="247"/>
      <c r="D1481" s="247"/>
      <c r="E1481" s="1092"/>
      <c r="F1481" s="289"/>
    </row>
    <row r="1482" spans="1:6" s="239" customFormat="1" ht="344.25">
      <c r="A1482" s="724" t="s">
        <v>3</v>
      </c>
      <c r="B1482" s="265" t="s">
        <v>752</v>
      </c>
      <c r="E1482" s="1092"/>
      <c r="F1482" s="289"/>
    </row>
    <row r="1483" spans="1:6" s="239" customFormat="1">
      <c r="A1483" s="292"/>
      <c r="B1483" s="265"/>
      <c r="C1483" s="247" t="s">
        <v>29</v>
      </c>
      <c r="D1483" s="247">
        <v>6.5</v>
      </c>
      <c r="E1483" s="1092"/>
      <c r="F1483" s="254">
        <f t="shared" ref="F1483" si="22">E1483*D1483</f>
        <v>0</v>
      </c>
    </row>
    <row r="1484" spans="1:6" s="239" customFormat="1">
      <c r="A1484" s="292"/>
      <c r="B1484" s="265"/>
      <c r="C1484" s="247"/>
      <c r="D1484" s="247"/>
      <c r="E1484" s="1092"/>
      <c r="F1484" s="413"/>
    </row>
    <row r="1485" spans="1:6" s="239" customFormat="1" ht="331.5">
      <c r="A1485" s="724" t="s">
        <v>4</v>
      </c>
      <c r="B1485" s="265" t="s">
        <v>751</v>
      </c>
      <c r="C1485" s="247"/>
      <c r="D1485" s="247"/>
      <c r="E1485" s="1092"/>
      <c r="F1485" s="289"/>
    </row>
    <row r="1486" spans="1:6" s="239" customFormat="1" ht="25.5">
      <c r="A1486" s="292"/>
      <c r="B1486" s="265" t="s">
        <v>681</v>
      </c>
      <c r="C1486" s="247" t="s">
        <v>29</v>
      </c>
      <c r="D1486" s="247">
        <v>2.5</v>
      </c>
      <c r="E1486" s="1092"/>
      <c r="F1486" s="254">
        <f t="shared" ref="F1486:F1490" si="23">E1486*D1486</f>
        <v>0</v>
      </c>
    </row>
    <row r="1487" spans="1:6" s="239" customFormat="1" ht="25.5">
      <c r="A1487" s="292"/>
      <c r="B1487" s="265" t="s">
        <v>682</v>
      </c>
      <c r="C1487" s="247" t="s">
        <v>29</v>
      </c>
      <c r="D1487" s="247">
        <v>6.2</v>
      </c>
      <c r="E1487" s="1092"/>
      <c r="F1487" s="254">
        <f t="shared" si="23"/>
        <v>0</v>
      </c>
    </row>
    <row r="1488" spans="1:6" s="239" customFormat="1" ht="25.5">
      <c r="A1488" s="292"/>
      <c r="B1488" s="265" t="s">
        <v>683</v>
      </c>
      <c r="C1488" s="247" t="s">
        <v>29</v>
      </c>
      <c r="D1488" s="247">
        <v>8</v>
      </c>
      <c r="E1488" s="1092"/>
      <c r="F1488" s="254">
        <f t="shared" si="23"/>
        <v>0</v>
      </c>
    </row>
    <row r="1489" spans="1:6" s="239" customFormat="1" ht="25.5">
      <c r="A1489" s="292"/>
      <c r="B1489" s="265" t="s">
        <v>684</v>
      </c>
      <c r="C1489" s="247" t="s">
        <v>29</v>
      </c>
      <c r="D1489" s="247">
        <v>7.5</v>
      </c>
      <c r="E1489" s="1092"/>
      <c r="F1489" s="254">
        <f t="shared" si="23"/>
        <v>0</v>
      </c>
    </row>
    <row r="1490" spans="1:6" s="239" customFormat="1" ht="25.5">
      <c r="A1490" s="292"/>
      <c r="B1490" s="265" t="s">
        <v>685</v>
      </c>
      <c r="C1490" s="247" t="s">
        <v>29</v>
      </c>
      <c r="D1490" s="247">
        <v>2</v>
      </c>
      <c r="E1490" s="1092"/>
      <c r="F1490" s="254">
        <f t="shared" si="23"/>
        <v>0</v>
      </c>
    </row>
    <row r="1491" spans="1:6" s="239" customFormat="1">
      <c r="A1491" s="292"/>
      <c r="B1491" s="265"/>
      <c r="C1491" s="247"/>
      <c r="D1491" s="247"/>
      <c r="E1491" s="1092"/>
      <c r="F1491" s="289"/>
    </row>
    <row r="1492" spans="1:6" s="239" customFormat="1" ht="229.5">
      <c r="A1492" s="724" t="s">
        <v>5</v>
      </c>
      <c r="B1492" s="265" t="s">
        <v>677</v>
      </c>
      <c r="C1492" s="247"/>
      <c r="D1492" s="247"/>
      <c r="E1492" s="1092"/>
      <c r="F1492" s="289"/>
    </row>
    <row r="1493" spans="1:6" s="239" customFormat="1" ht="114.75">
      <c r="A1493" s="292"/>
      <c r="B1493" s="265" t="s">
        <v>750</v>
      </c>
      <c r="C1493" s="247"/>
      <c r="D1493" s="247"/>
      <c r="E1493" s="1092"/>
      <c r="F1493" s="289"/>
    </row>
    <row r="1494" spans="1:6" s="239" customFormat="1" ht="25.5">
      <c r="A1494" s="292"/>
      <c r="B1494" s="265" t="s">
        <v>686</v>
      </c>
      <c r="C1494" s="247" t="s">
        <v>224</v>
      </c>
      <c r="D1494" s="247">
        <v>14.5</v>
      </c>
      <c r="E1494" s="1092"/>
      <c r="F1494" s="254">
        <f t="shared" ref="F1494:F1495" si="24">E1494*D1494</f>
        <v>0</v>
      </c>
    </row>
    <row r="1495" spans="1:6" s="239" customFormat="1">
      <c r="A1495" s="292"/>
      <c r="B1495" s="265" t="s">
        <v>675</v>
      </c>
      <c r="C1495" s="247" t="s">
        <v>235</v>
      </c>
      <c r="D1495" s="247">
        <v>2</v>
      </c>
      <c r="E1495" s="1092"/>
      <c r="F1495" s="254">
        <f t="shared" si="24"/>
        <v>0</v>
      </c>
    </row>
    <row r="1496" spans="1:6" s="239" customFormat="1">
      <c r="A1496" s="292"/>
      <c r="B1496" s="265"/>
      <c r="C1496" s="247"/>
      <c r="D1496" s="247"/>
      <c r="E1496" s="1092"/>
      <c r="F1496" s="289"/>
    </row>
    <row r="1497" spans="1:6" s="239" customFormat="1" ht="25.5">
      <c r="A1497" s="292"/>
      <c r="B1497" s="265" t="s">
        <v>687</v>
      </c>
      <c r="C1497" s="247" t="s">
        <v>224</v>
      </c>
      <c r="D1497" s="247">
        <v>8.5</v>
      </c>
      <c r="E1497" s="1092"/>
      <c r="F1497" s="254">
        <f t="shared" ref="F1497:F1498" si="25">E1497*D1497</f>
        <v>0</v>
      </c>
    </row>
    <row r="1498" spans="1:6" s="239" customFormat="1">
      <c r="A1498" s="292"/>
      <c r="B1498" s="265" t="s">
        <v>675</v>
      </c>
      <c r="C1498" s="247" t="s">
        <v>235</v>
      </c>
      <c r="D1498" s="247">
        <v>2</v>
      </c>
      <c r="E1498" s="1092"/>
      <c r="F1498" s="254">
        <f t="shared" si="25"/>
        <v>0</v>
      </c>
    </row>
    <row r="1499" spans="1:6" s="239" customFormat="1">
      <c r="A1499" s="292"/>
      <c r="B1499" s="265"/>
      <c r="C1499" s="247"/>
      <c r="D1499" s="247"/>
      <c r="E1499" s="1092"/>
      <c r="F1499" s="289"/>
    </row>
    <row r="1500" spans="1:6" s="239" customFormat="1" ht="25.5">
      <c r="A1500" s="292"/>
      <c r="B1500" s="265" t="s">
        <v>688</v>
      </c>
      <c r="C1500" s="247" t="s">
        <v>224</v>
      </c>
      <c r="D1500" s="247">
        <v>4.5</v>
      </c>
      <c r="E1500" s="1092"/>
      <c r="F1500" s="254">
        <f t="shared" ref="F1500:F1501" si="26">E1500*D1500</f>
        <v>0</v>
      </c>
    </row>
    <row r="1501" spans="1:6" s="239" customFormat="1">
      <c r="A1501" s="292"/>
      <c r="B1501" s="265" t="s">
        <v>675</v>
      </c>
      <c r="C1501" s="247" t="s">
        <v>235</v>
      </c>
      <c r="D1501" s="247">
        <v>2</v>
      </c>
      <c r="E1501" s="1092"/>
      <c r="F1501" s="254">
        <f t="shared" si="26"/>
        <v>0</v>
      </c>
    </row>
    <row r="1502" spans="1:6" s="239" customFormat="1">
      <c r="A1502" s="292"/>
      <c r="B1502" s="265"/>
      <c r="C1502" s="247"/>
      <c r="D1502" s="247"/>
      <c r="E1502" s="1092"/>
      <c r="F1502" s="289"/>
    </row>
    <row r="1503" spans="1:6" s="239" customFormat="1" ht="25.5">
      <c r="A1503" s="292"/>
      <c r="B1503" s="265" t="s">
        <v>689</v>
      </c>
      <c r="C1503" s="247" t="s">
        <v>224</v>
      </c>
      <c r="D1503" s="247">
        <v>14</v>
      </c>
      <c r="E1503" s="1092"/>
      <c r="F1503" s="254">
        <f t="shared" ref="F1503:F1504" si="27">E1503*D1503</f>
        <v>0</v>
      </c>
    </row>
    <row r="1504" spans="1:6" s="239" customFormat="1">
      <c r="A1504" s="292"/>
      <c r="B1504" s="265" t="s">
        <v>675</v>
      </c>
      <c r="C1504" s="247" t="s">
        <v>235</v>
      </c>
      <c r="D1504" s="247">
        <v>2</v>
      </c>
      <c r="E1504" s="1092"/>
      <c r="F1504" s="254">
        <f t="shared" si="27"/>
        <v>0</v>
      </c>
    </row>
    <row r="1505" spans="1:6" s="239" customFormat="1">
      <c r="A1505" s="292"/>
      <c r="B1505" s="265"/>
      <c r="C1505" s="247"/>
      <c r="D1505" s="247"/>
      <c r="E1505" s="1092"/>
      <c r="F1505" s="289"/>
    </row>
    <row r="1506" spans="1:6" s="239" customFormat="1" ht="25.5">
      <c r="A1506" s="292"/>
      <c r="B1506" s="265" t="s">
        <v>690</v>
      </c>
      <c r="C1506" s="247" t="s">
        <v>224</v>
      </c>
      <c r="D1506" s="247">
        <v>3</v>
      </c>
      <c r="E1506" s="1092"/>
      <c r="F1506" s="254">
        <f t="shared" ref="F1506:F1507" si="28">E1506*D1506</f>
        <v>0</v>
      </c>
    </row>
    <row r="1507" spans="1:6" s="239" customFormat="1">
      <c r="A1507" s="292"/>
      <c r="B1507" s="265" t="s">
        <v>675</v>
      </c>
      <c r="C1507" s="247" t="s">
        <v>235</v>
      </c>
      <c r="D1507" s="247">
        <v>2</v>
      </c>
      <c r="E1507" s="1092"/>
      <c r="F1507" s="254">
        <f t="shared" si="28"/>
        <v>0</v>
      </c>
    </row>
    <row r="1508" spans="1:6" s="239" customFormat="1">
      <c r="A1508" s="292"/>
      <c r="B1508" s="265"/>
      <c r="C1508" s="247"/>
      <c r="D1508" s="247"/>
      <c r="E1508" s="1092"/>
      <c r="F1508" s="289"/>
    </row>
    <row r="1509" spans="1:6" s="239" customFormat="1" ht="38.25">
      <c r="A1509" s="292"/>
      <c r="B1509" s="265" t="s">
        <v>691</v>
      </c>
      <c r="C1509" s="247" t="s">
        <v>224</v>
      </c>
      <c r="D1509" s="247">
        <v>13.5</v>
      </c>
      <c r="E1509" s="1092"/>
      <c r="F1509" s="254">
        <f t="shared" ref="F1509:F1510" si="29">E1509*D1509</f>
        <v>0</v>
      </c>
    </row>
    <row r="1510" spans="1:6" s="239" customFormat="1">
      <c r="A1510" s="292"/>
      <c r="B1510" s="265" t="s">
        <v>675</v>
      </c>
      <c r="C1510" s="247" t="s">
        <v>235</v>
      </c>
      <c r="D1510" s="247">
        <v>2</v>
      </c>
      <c r="E1510" s="1092"/>
      <c r="F1510" s="254">
        <f t="shared" si="29"/>
        <v>0</v>
      </c>
    </row>
    <row r="1511" spans="1:6" s="239" customFormat="1">
      <c r="A1511" s="292"/>
      <c r="B1511" s="265"/>
      <c r="C1511" s="247"/>
      <c r="D1511" s="247"/>
      <c r="E1511" s="1092"/>
      <c r="F1511" s="289"/>
    </row>
    <row r="1512" spans="1:6" s="239" customFormat="1" ht="38.25">
      <c r="A1512" s="292"/>
      <c r="B1512" s="265" t="s">
        <v>692</v>
      </c>
      <c r="C1512" s="247" t="s">
        <v>224</v>
      </c>
      <c r="D1512" s="247">
        <v>20</v>
      </c>
      <c r="E1512" s="1092"/>
      <c r="F1512" s="254">
        <f t="shared" ref="F1512:F1513" si="30">E1512*D1512</f>
        <v>0</v>
      </c>
    </row>
    <row r="1513" spans="1:6" s="239" customFormat="1">
      <c r="A1513" s="292"/>
      <c r="B1513" s="265" t="s">
        <v>675</v>
      </c>
      <c r="C1513" s="247" t="s">
        <v>235</v>
      </c>
      <c r="D1513" s="247">
        <v>2</v>
      </c>
      <c r="E1513" s="1092"/>
      <c r="F1513" s="254">
        <f t="shared" si="30"/>
        <v>0</v>
      </c>
    </row>
    <row r="1514" spans="1:6" s="239" customFormat="1">
      <c r="A1514" s="292"/>
      <c r="B1514" s="265"/>
      <c r="C1514" s="247"/>
      <c r="D1514" s="247"/>
      <c r="E1514" s="1092"/>
      <c r="F1514" s="289"/>
    </row>
    <row r="1515" spans="1:6" s="239" customFormat="1" ht="25.5">
      <c r="A1515" s="292"/>
      <c r="B1515" s="265" t="s">
        <v>693</v>
      </c>
      <c r="C1515" s="247" t="s">
        <v>224</v>
      </c>
      <c r="D1515" s="247">
        <v>10</v>
      </c>
      <c r="E1515" s="1092"/>
      <c r="F1515" s="254">
        <f t="shared" ref="F1515:F1516" si="31">E1515*D1515</f>
        <v>0</v>
      </c>
    </row>
    <row r="1516" spans="1:6" s="239" customFormat="1">
      <c r="A1516" s="292"/>
      <c r="B1516" s="265" t="s">
        <v>675</v>
      </c>
      <c r="C1516" s="247" t="s">
        <v>235</v>
      </c>
      <c r="D1516" s="247">
        <v>2</v>
      </c>
      <c r="E1516" s="1092"/>
      <c r="F1516" s="254">
        <f t="shared" si="31"/>
        <v>0</v>
      </c>
    </row>
    <row r="1517" spans="1:6" s="239" customFormat="1">
      <c r="A1517" s="292"/>
      <c r="B1517" s="265"/>
      <c r="C1517" s="247"/>
      <c r="D1517" s="247"/>
      <c r="E1517" s="1092"/>
      <c r="F1517" s="289"/>
    </row>
    <row r="1518" spans="1:6" s="239" customFormat="1" ht="38.25">
      <c r="A1518" s="858" t="s">
        <v>9</v>
      </c>
      <c r="B1518" s="859" t="s">
        <v>669</v>
      </c>
      <c r="C1518" s="855"/>
      <c r="D1518" s="855"/>
      <c r="E1518" s="1093"/>
      <c r="F1518" s="860"/>
    </row>
    <row r="1519" spans="1:6" s="239" customFormat="1">
      <c r="A1519" s="861"/>
      <c r="B1519" s="859" t="s">
        <v>670</v>
      </c>
      <c r="C1519" s="855" t="s">
        <v>671</v>
      </c>
      <c r="D1519" s="855">
        <v>22</v>
      </c>
      <c r="E1519" s="1093"/>
      <c r="F1519" s="862"/>
    </row>
    <row r="1520" spans="1:6" s="239" customFormat="1">
      <c r="A1520" s="861"/>
      <c r="B1520" s="859" t="s">
        <v>672</v>
      </c>
      <c r="C1520" s="855" t="s">
        <v>671</v>
      </c>
      <c r="D1520" s="855">
        <v>16</v>
      </c>
      <c r="E1520" s="1093"/>
      <c r="F1520" s="862"/>
    </row>
    <row r="1521" spans="1:6" s="239" customFormat="1">
      <c r="A1521" s="292"/>
      <c r="B1521" s="265"/>
      <c r="C1521" s="247"/>
      <c r="D1521" s="247"/>
      <c r="E1521" s="1092"/>
      <c r="F1521" s="289"/>
    </row>
    <row r="1522" spans="1:6" s="239" customFormat="1" ht="76.5">
      <c r="A1522" s="724" t="s">
        <v>10</v>
      </c>
      <c r="B1522" s="265" t="s">
        <v>1333</v>
      </c>
      <c r="E1522" s="1092"/>
    </row>
    <row r="1523" spans="1:6" s="239" customFormat="1">
      <c r="A1523" s="292"/>
      <c r="B1523" s="265"/>
      <c r="C1523" s="247" t="s">
        <v>235</v>
      </c>
      <c r="D1523" s="247">
        <v>1</v>
      </c>
      <c r="E1523" s="1092"/>
      <c r="F1523" s="254">
        <f t="shared" ref="F1523" si="32">E1523*D1523</f>
        <v>0</v>
      </c>
    </row>
    <row r="1524" spans="1:6" s="239" customFormat="1" ht="13.5" thickBot="1">
      <c r="A1524" s="292"/>
      <c r="B1524" s="286"/>
      <c r="C1524" s="247"/>
      <c r="D1524" s="247"/>
      <c r="E1524" s="1049"/>
      <c r="F1524" s="289"/>
    </row>
    <row r="1525" spans="1:6" s="239" customFormat="1" ht="13.5" thickBot="1">
      <c r="A1525" s="291"/>
      <c r="B1525" s="235" t="s">
        <v>694</v>
      </c>
      <c r="C1525" s="236"/>
      <c r="D1525" s="293"/>
      <c r="E1525" s="1036"/>
      <c r="F1525" s="238">
        <f>SUM(F1478:F1524)</f>
        <v>0</v>
      </c>
    </row>
    <row r="1526" spans="1:6" s="239" customFormat="1" ht="13.5" thickBot="1">
      <c r="A1526" s="292"/>
      <c r="B1526" s="286"/>
      <c r="C1526" s="287"/>
      <c r="D1526" s="294"/>
      <c r="E1526" s="1049"/>
      <c r="F1526" s="289"/>
    </row>
    <row r="1527" spans="1:6" s="239" customFormat="1" ht="13.5" thickBot="1">
      <c r="A1527" s="291" t="s">
        <v>739</v>
      </c>
      <c r="B1527" s="235" t="s">
        <v>306</v>
      </c>
      <c r="C1527" s="236" t="s">
        <v>34</v>
      </c>
      <c r="D1527" s="293" t="s">
        <v>0</v>
      </c>
      <c r="E1527" s="1036" t="s">
        <v>33</v>
      </c>
      <c r="F1527" s="238" t="s">
        <v>1</v>
      </c>
    </row>
    <row r="1528" spans="1:6" s="239" customFormat="1">
      <c r="A1528" s="292"/>
      <c r="B1528" s="286"/>
      <c r="C1528" s="287"/>
      <c r="D1528" s="294"/>
      <c r="E1528" s="1049"/>
      <c r="F1528" s="289"/>
    </row>
    <row r="1529" spans="1:6" s="239" customFormat="1" ht="89.25">
      <c r="A1529" s="724" t="s">
        <v>2</v>
      </c>
      <c r="B1529" s="265" t="s">
        <v>695</v>
      </c>
      <c r="C1529" s="721"/>
      <c r="D1529" s="722"/>
      <c r="E1529" s="723"/>
      <c r="F1529" s="289"/>
    </row>
    <row r="1530" spans="1:6" s="239" customFormat="1">
      <c r="A1530" s="292"/>
      <c r="B1530" s="265" t="s">
        <v>696</v>
      </c>
      <c r="C1530" s="247" t="s">
        <v>224</v>
      </c>
      <c r="D1530" s="247">
        <v>9</v>
      </c>
      <c r="E1530" s="1092"/>
      <c r="F1530" s="254">
        <f t="shared" ref="F1530:F1536" si="33">E1530*D1530</f>
        <v>0</v>
      </c>
    </row>
    <row r="1531" spans="1:6" s="239" customFormat="1">
      <c r="A1531" s="292"/>
      <c r="B1531" s="265" t="s">
        <v>697</v>
      </c>
      <c r="C1531" s="247" t="s">
        <v>224</v>
      </c>
      <c r="D1531" s="247">
        <v>4.5</v>
      </c>
      <c r="E1531" s="1092"/>
      <c r="F1531" s="254">
        <f t="shared" si="33"/>
        <v>0</v>
      </c>
    </row>
    <row r="1532" spans="1:6" s="239" customFormat="1" ht="25.5">
      <c r="A1532" s="292"/>
      <c r="B1532" s="265" t="s">
        <v>698</v>
      </c>
      <c r="C1532" s="247" t="s">
        <v>224</v>
      </c>
      <c r="D1532" s="247">
        <v>20</v>
      </c>
      <c r="E1532" s="1092"/>
      <c r="F1532" s="254">
        <f t="shared" si="33"/>
        <v>0</v>
      </c>
    </row>
    <row r="1533" spans="1:6" s="239" customFormat="1" ht="25.5">
      <c r="A1533" s="292"/>
      <c r="B1533" s="265" t="s">
        <v>699</v>
      </c>
      <c r="C1533" s="247" t="s">
        <v>15</v>
      </c>
      <c r="D1533" s="247">
        <v>8</v>
      </c>
      <c r="E1533" s="1092"/>
      <c r="F1533" s="254">
        <f t="shared" si="33"/>
        <v>0</v>
      </c>
    </row>
    <row r="1534" spans="1:6" s="239" customFormat="1" ht="25.5">
      <c r="A1534" s="292"/>
      <c r="B1534" s="265" t="s">
        <v>700</v>
      </c>
      <c r="C1534" s="247" t="s">
        <v>224</v>
      </c>
      <c r="D1534" s="247">
        <v>11</v>
      </c>
      <c r="E1534" s="1092"/>
      <c r="F1534" s="254">
        <f t="shared" si="33"/>
        <v>0</v>
      </c>
    </row>
    <row r="1535" spans="1:6" s="239" customFormat="1" ht="25.5">
      <c r="A1535" s="292"/>
      <c r="B1535" s="265" t="s">
        <v>701</v>
      </c>
      <c r="C1535" s="247" t="s">
        <v>224</v>
      </c>
      <c r="D1535" s="247">
        <v>13</v>
      </c>
      <c r="E1535" s="1092"/>
      <c r="F1535" s="254">
        <f t="shared" si="33"/>
        <v>0</v>
      </c>
    </row>
    <row r="1536" spans="1:6" s="239" customFormat="1" ht="25.5">
      <c r="A1536" s="292"/>
      <c r="B1536" s="265" t="s">
        <v>702</v>
      </c>
      <c r="C1536" s="247" t="s">
        <v>15</v>
      </c>
      <c r="D1536" s="247">
        <v>2</v>
      </c>
      <c r="E1536" s="1092"/>
      <c r="F1536" s="254">
        <f t="shared" si="33"/>
        <v>0</v>
      </c>
    </row>
    <row r="1537" spans="1:6" s="239" customFormat="1">
      <c r="A1537" s="292"/>
      <c r="B1537" s="265"/>
      <c r="C1537" s="247"/>
      <c r="D1537" s="247"/>
      <c r="E1537" s="1092"/>
      <c r="F1537" s="289"/>
    </row>
    <row r="1538" spans="1:6" s="239" customFormat="1" ht="38.25">
      <c r="A1538" s="858" t="s">
        <v>3</v>
      </c>
      <c r="B1538" s="859" t="s">
        <v>669</v>
      </c>
      <c r="C1538" s="855"/>
      <c r="D1538" s="855"/>
      <c r="E1538" s="1093"/>
      <c r="F1538" s="860"/>
    </row>
    <row r="1539" spans="1:6" s="239" customFormat="1">
      <c r="A1539" s="861"/>
      <c r="B1539" s="859" t="s">
        <v>672</v>
      </c>
      <c r="C1539" s="855" t="s">
        <v>671</v>
      </c>
      <c r="D1539" s="855">
        <v>10</v>
      </c>
      <c r="E1539" s="1093"/>
      <c r="F1539" s="862"/>
    </row>
    <row r="1540" spans="1:6" s="239" customFormat="1" ht="13.5" thickBot="1">
      <c r="A1540" s="292"/>
      <c r="B1540" s="286"/>
      <c r="C1540" s="247"/>
      <c r="D1540" s="247"/>
      <c r="E1540" s="1049"/>
      <c r="F1540" s="289"/>
    </row>
    <row r="1541" spans="1:6" s="239" customFormat="1" ht="13.5" thickBot="1">
      <c r="A1541" s="291"/>
      <c r="B1541" s="235" t="s">
        <v>703</v>
      </c>
      <c r="C1541" s="236"/>
      <c r="D1541" s="293"/>
      <c r="E1541" s="1036"/>
      <c r="F1541" s="238">
        <f>SUM(F1532:F1540)</f>
        <v>0</v>
      </c>
    </row>
    <row r="1542" spans="1:6" s="239" customFormat="1" ht="13.5" thickBot="1">
      <c r="A1542" s="292"/>
      <c r="B1542" s="286"/>
      <c r="C1542" s="287"/>
      <c r="D1542" s="294"/>
      <c r="E1542" s="1049"/>
      <c r="F1542" s="289"/>
    </row>
    <row r="1543" spans="1:6" s="239" customFormat="1" ht="13.5" thickBot="1">
      <c r="A1543" s="291" t="s">
        <v>740</v>
      </c>
      <c r="B1543" s="235" t="s">
        <v>404</v>
      </c>
      <c r="C1543" s="236" t="s">
        <v>34</v>
      </c>
      <c r="D1543" s="293" t="s">
        <v>0</v>
      </c>
      <c r="E1543" s="1036" t="s">
        <v>33</v>
      </c>
      <c r="F1543" s="238" t="s">
        <v>1</v>
      </c>
    </row>
    <row r="1544" spans="1:6" s="239" customFormat="1">
      <c r="A1544" s="292"/>
      <c r="B1544" s="286"/>
      <c r="C1544" s="287"/>
      <c r="D1544" s="294"/>
      <c r="E1544" s="1049"/>
      <c r="F1544" s="289"/>
    </row>
    <row r="1545" spans="1:6" s="239" customFormat="1" ht="255">
      <c r="A1545" s="724" t="s">
        <v>2</v>
      </c>
      <c r="B1545" s="265" t="s">
        <v>706</v>
      </c>
      <c r="C1545" s="725"/>
      <c r="D1545" s="741"/>
      <c r="E1545" s="727"/>
      <c r="F1545" s="289"/>
    </row>
    <row r="1546" spans="1:6" s="239" customFormat="1">
      <c r="A1546" s="292"/>
      <c r="B1546" s="265" t="s">
        <v>714</v>
      </c>
      <c r="C1546" s="247" t="s">
        <v>15</v>
      </c>
      <c r="D1546" s="247">
        <v>4</v>
      </c>
      <c r="E1546" s="1092"/>
      <c r="F1546" s="254">
        <f t="shared" ref="F1546:F1547" si="34">E1546*D1546</f>
        <v>0</v>
      </c>
    </row>
    <row r="1547" spans="1:6" s="239" customFormat="1">
      <c r="A1547" s="292"/>
      <c r="B1547" s="265" t="s">
        <v>715</v>
      </c>
      <c r="C1547" s="247" t="s">
        <v>15</v>
      </c>
      <c r="D1547" s="247">
        <v>4</v>
      </c>
      <c r="E1547" s="1092"/>
      <c r="F1547" s="254">
        <f t="shared" si="34"/>
        <v>0</v>
      </c>
    </row>
    <row r="1548" spans="1:6" s="239" customFormat="1">
      <c r="A1548" s="292"/>
      <c r="B1548" s="265"/>
      <c r="C1548" s="247"/>
      <c r="D1548" s="247"/>
      <c r="E1548" s="1092"/>
      <c r="F1548" s="289"/>
    </row>
    <row r="1549" spans="1:6" s="239" customFormat="1" ht="38.25">
      <c r="A1549" s="858" t="s">
        <v>3</v>
      </c>
      <c r="B1549" s="859" t="s">
        <v>704</v>
      </c>
      <c r="C1549" s="855"/>
      <c r="D1549" s="855"/>
      <c r="E1549" s="1093"/>
      <c r="F1549" s="860"/>
    </row>
    <row r="1550" spans="1:6" s="239" customFormat="1">
      <c r="A1550" s="861"/>
      <c r="B1550" s="859" t="s">
        <v>670</v>
      </c>
      <c r="C1550" s="855" t="s">
        <v>705</v>
      </c>
      <c r="D1550" s="855">
        <v>6</v>
      </c>
      <c r="E1550" s="1093"/>
      <c r="F1550" s="862">
        <f t="shared" ref="F1550" si="35">E1550*D1550</f>
        <v>0</v>
      </c>
    </row>
    <row r="1551" spans="1:6" s="239" customFormat="1">
      <c r="A1551" s="292"/>
      <c r="B1551" s="265"/>
      <c r="C1551" s="247"/>
      <c r="D1551" s="247"/>
      <c r="E1551" s="1092"/>
      <c r="F1551" s="289"/>
    </row>
    <row r="1552" spans="1:6" s="239" customFormat="1" ht="76.5">
      <c r="A1552" s="724" t="s">
        <v>4</v>
      </c>
      <c r="B1552" s="265" t="s">
        <v>1335</v>
      </c>
      <c r="E1552" s="1092"/>
      <c r="F1552" s="289"/>
    </row>
    <row r="1553" spans="1:6" s="239" customFormat="1">
      <c r="A1553" s="292"/>
      <c r="B1553" s="286"/>
      <c r="C1553" s="247" t="s">
        <v>235</v>
      </c>
      <c r="D1553" s="247">
        <v>1</v>
      </c>
      <c r="E1553" s="1049"/>
      <c r="F1553" s="254">
        <f t="shared" ref="F1553" si="36">E1553*D1553</f>
        <v>0</v>
      </c>
    </row>
    <row r="1554" spans="1:6" s="239" customFormat="1" ht="13.5" thickBot="1">
      <c r="A1554" s="292"/>
      <c r="B1554" s="286"/>
      <c r="C1554" s="247"/>
      <c r="D1554" s="247"/>
      <c r="E1554" s="1049"/>
      <c r="F1554" s="289"/>
    </row>
    <row r="1555" spans="1:6" s="239" customFormat="1" ht="13.5" thickBot="1">
      <c r="A1555" s="291"/>
      <c r="B1555" s="235" t="s">
        <v>707</v>
      </c>
      <c r="C1555" s="236"/>
      <c r="D1555" s="293"/>
      <c r="E1555" s="1036"/>
      <c r="F1555" s="238">
        <f>SUM(F1547:F1554)</f>
        <v>0</v>
      </c>
    </row>
    <row r="1556" spans="1:6" s="239" customFormat="1" ht="13.5" thickBot="1">
      <c r="A1556" s="292"/>
      <c r="B1556" s="286"/>
      <c r="C1556" s="287"/>
      <c r="D1556" s="294"/>
      <c r="E1556" s="1049"/>
      <c r="F1556" s="289"/>
    </row>
    <row r="1557" spans="1:6" s="239" customFormat="1" ht="13.5" thickBot="1">
      <c r="A1557" s="291" t="s">
        <v>741</v>
      </c>
      <c r="B1557" s="235" t="s">
        <v>708</v>
      </c>
      <c r="C1557" s="236" t="s">
        <v>34</v>
      </c>
      <c r="D1557" s="293" t="s">
        <v>0</v>
      </c>
      <c r="E1557" s="1036" t="s">
        <v>33</v>
      </c>
      <c r="F1557" s="238" t="s">
        <v>1</v>
      </c>
    </row>
    <row r="1558" spans="1:6" s="239" customFormat="1">
      <c r="A1558" s="292"/>
      <c r="B1558" s="286"/>
      <c r="C1558" s="287"/>
      <c r="D1558" s="294"/>
      <c r="E1558" s="1049"/>
      <c r="F1558" s="289"/>
    </row>
    <row r="1559" spans="1:6" s="239" customFormat="1" ht="216.75">
      <c r="A1559" s="724" t="s">
        <v>2</v>
      </c>
      <c r="B1559" s="728" t="s">
        <v>710</v>
      </c>
      <c r="E1559" s="1092"/>
    </row>
    <row r="1560" spans="1:6" s="239" customFormat="1">
      <c r="A1560" s="292"/>
      <c r="B1560" s="728"/>
      <c r="C1560" s="247" t="s">
        <v>709</v>
      </c>
      <c r="D1560" s="247">
        <v>55</v>
      </c>
      <c r="E1560" s="1092"/>
      <c r="F1560" s="254">
        <f t="shared" ref="F1560" si="37">E1560*D1560</f>
        <v>0</v>
      </c>
    </row>
    <row r="1561" spans="1:6" s="239" customFormat="1">
      <c r="A1561" s="292"/>
      <c r="B1561" s="728"/>
      <c r="C1561" s="247"/>
      <c r="D1561" s="247"/>
      <c r="E1561" s="1092"/>
      <c r="F1561" s="289"/>
    </row>
    <row r="1562" spans="1:6" s="239" customFormat="1" ht="204">
      <c r="A1562" s="724" t="s">
        <v>2</v>
      </c>
      <c r="B1562" s="728" t="s">
        <v>711</v>
      </c>
      <c r="E1562" s="1092"/>
    </row>
    <row r="1563" spans="1:6" s="239" customFormat="1">
      <c r="A1563" s="292"/>
      <c r="B1563" s="728"/>
      <c r="C1563" s="247" t="s">
        <v>29</v>
      </c>
      <c r="D1563" s="247">
        <v>9</v>
      </c>
      <c r="E1563" s="1092"/>
      <c r="F1563" s="254">
        <f t="shared" ref="F1563" si="38">E1563*D1563</f>
        <v>0</v>
      </c>
    </row>
    <row r="1564" spans="1:6" s="239" customFormat="1">
      <c r="A1564" s="292"/>
      <c r="B1564" s="728"/>
      <c r="C1564" s="247"/>
      <c r="D1564" s="247"/>
      <c r="E1564" s="1092"/>
      <c r="F1564" s="289"/>
    </row>
    <row r="1565" spans="1:6" s="239" customFormat="1" ht="229.5">
      <c r="A1565" s="724" t="s">
        <v>2</v>
      </c>
      <c r="B1565" s="728" t="s">
        <v>712</v>
      </c>
      <c r="C1565" s="247"/>
      <c r="D1565" s="247"/>
      <c r="E1565" s="1092"/>
      <c r="F1565" s="289"/>
    </row>
    <row r="1566" spans="1:6" s="239" customFormat="1" ht="25.5">
      <c r="A1566" s="292"/>
      <c r="B1566" s="729" t="s">
        <v>716</v>
      </c>
      <c r="C1566" s="247" t="s">
        <v>224</v>
      </c>
      <c r="D1566" s="247">
        <v>15</v>
      </c>
      <c r="E1566" s="1092"/>
      <c r="F1566" s="254">
        <f t="shared" ref="F1566" si="39">E1566*D1566</f>
        <v>0</v>
      </c>
    </row>
    <row r="1567" spans="1:6" s="239" customFormat="1" ht="25.5">
      <c r="A1567" s="292"/>
      <c r="B1567" s="729" t="s">
        <v>676</v>
      </c>
      <c r="C1567" s="247" t="s">
        <v>224</v>
      </c>
      <c r="D1567" s="247">
        <v>8.5</v>
      </c>
      <c r="E1567" s="1092"/>
      <c r="F1567" s="289"/>
    </row>
    <row r="1568" spans="1:6" s="239" customFormat="1" ht="25.5">
      <c r="A1568" s="292"/>
      <c r="B1568" s="729" t="s">
        <v>717</v>
      </c>
      <c r="C1568" s="247" t="s">
        <v>224</v>
      </c>
      <c r="D1568" s="247">
        <v>4.5</v>
      </c>
      <c r="E1568" s="1092"/>
      <c r="F1568" s="289"/>
    </row>
    <row r="1569" spans="1:6" s="239" customFormat="1" ht="25.5">
      <c r="A1569" s="292"/>
      <c r="B1569" s="729" t="s">
        <v>718</v>
      </c>
      <c r="C1569" s="247" t="s">
        <v>224</v>
      </c>
      <c r="D1569" s="247">
        <v>14</v>
      </c>
      <c r="E1569" s="1092"/>
      <c r="F1569" s="254">
        <f t="shared" ref="F1569:F1573" si="40">E1569*D1569</f>
        <v>0</v>
      </c>
    </row>
    <row r="1570" spans="1:6" s="239" customFormat="1" ht="25.5">
      <c r="A1570" s="292"/>
      <c r="B1570" s="729" t="s">
        <v>719</v>
      </c>
      <c r="C1570" s="247" t="s">
        <v>224</v>
      </c>
      <c r="D1570" s="247">
        <v>3</v>
      </c>
      <c r="E1570" s="1092"/>
      <c r="F1570" s="254">
        <f t="shared" si="40"/>
        <v>0</v>
      </c>
    </row>
    <row r="1571" spans="1:6" s="239" customFormat="1" ht="38.25">
      <c r="A1571" s="292"/>
      <c r="B1571" s="729" t="s">
        <v>720</v>
      </c>
      <c r="C1571" s="247" t="s">
        <v>224</v>
      </c>
      <c r="D1571" s="247">
        <v>13.5</v>
      </c>
      <c r="E1571" s="1092"/>
      <c r="F1571" s="254">
        <f t="shared" si="40"/>
        <v>0</v>
      </c>
    </row>
    <row r="1572" spans="1:6" s="239" customFormat="1" ht="25.5">
      <c r="A1572" s="292"/>
      <c r="B1572" s="729" t="s">
        <v>721</v>
      </c>
      <c r="C1572" s="247" t="s">
        <v>224</v>
      </c>
      <c r="D1572" s="247">
        <v>20</v>
      </c>
      <c r="E1572" s="1092"/>
      <c r="F1572" s="254">
        <f t="shared" si="40"/>
        <v>0</v>
      </c>
    </row>
    <row r="1573" spans="1:6" s="239" customFormat="1" ht="25.5">
      <c r="A1573" s="292"/>
      <c r="B1573" s="729" t="s">
        <v>722</v>
      </c>
      <c r="C1573" s="247" t="s">
        <v>224</v>
      </c>
      <c r="D1573" s="247">
        <v>10</v>
      </c>
      <c r="E1573" s="1092"/>
      <c r="F1573" s="254">
        <f t="shared" si="40"/>
        <v>0</v>
      </c>
    </row>
    <row r="1574" spans="1:6" s="239" customFormat="1">
      <c r="A1574" s="292"/>
      <c r="B1574" s="728"/>
      <c r="C1574" s="247"/>
      <c r="D1574" s="247"/>
      <c r="E1574" s="1092"/>
      <c r="F1574" s="289"/>
    </row>
    <row r="1575" spans="1:6" s="239" customFormat="1" ht="102">
      <c r="A1575" s="724" t="s">
        <v>3</v>
      </c>
      <c r="B1575" s="728" t="s">
        <v>713</v>
      </c>
      <c r="E1575" s="1092"/>
    </row>
    <row r="1576" spans="1:6" s="239" customFormat="1">
      <c r="A1576" s="292"/>
      <c r="B1576" s="728"/>
      <c r="C1576" s="247" t="s">
        <v>29</v>
      </c>
      <c r="D1576" s="247">
        <v>5</v>
      </c>
      <c r="E1576" s="1092"/>
      <c r="F1576" s="254">
        <f t="shared" ref="F1576" si="41">E1576*D1576</f>
        <v>0</v>
      </c>
    </row>
    <row r="1577" spans="1:6" s="239" customFormat="1">
      <c r="A1577" s="292"/>
      <c r="B1577" s="728"/>
      <c r="C1577" s="247"/>
      <c r="D1577" s="247"/>
      <c r="E1577" s="1092"/>
      <c r="F1577" s="289"/>
    </row>
    <row r="1578" spans="1:6" s="239" customFormat="1" ht="38.25">
      <c r="A1578" s="858" t="s">
        <v>4</v>
      </c>
      <c r="B1578" s="871" t="s">
        <v>704</v>
      </c>
      <c r="C1578" s="855"/>
      <c r="D1578" s="855"/>
      <c r="E1578" s="1093"/>
      <c r="F1578" s="860"/>
    </row>
    <row r="1579" spans="1:6" s="239" customFormat="1">
      <c r="A1579" s="861"/>
      <c r="B1579" s="871" t="s">
        <v>670</v>
      </c>
      <c r="C1579" s="855" t="s">
        <v>705</v>
      </c>
      <c r="D1579" s="855">
        <v>16</v>
      </c>
      <c r="E1579" s="1093"/>
      <c r="F1579" s="862"/>
    </row>
    <row r="1580" spans="1:6" s="239" customFormat="1">
      <c r="A1580" s="861"/>
      <c r="B1580" s="871" t="s">
        <v>672</v>
      </c>
      <c r="C1580" s="855" t="s">
        <v>705</v>
      </c>
      <c r="D1580" s="855">
        <v>4</v>
      </c>
      <c r="E1580" s="1093"/>
      <c r="F1580" s="862"/>
    </row>
    <row r="1581" spans="1:6" s="239" customFormat="1" ht="13.5" thickBot="1">
      <c r="A1581" s="292"/>
      <c r="B1581" s="286"/>
      <c r="C1581" s="287"/>
      <c r="D1581" s="294"/>
      <c r="E1581" s="1049"/>
      <c r="F1581" s="289"/>
    </row>
    <row r="1582" spans="1:6" s="239" customFormat="1" ht="13.5" thickBot="1">
      <c r="A1582" s="291"/>
      <c r="B1582" s="235" t="s">
        <v>723</v>
      </c>
      <c r="C1582" s="236"/>
      <c r="D1582" s="293"/>
      <c r="E1582" s="1036"/>
      <c r="F1582" s="238"/>
    </row>
    <row r="1583" spans="1:6" s="239" customFormat="1" ht="13.5" thickBot="1">
      <c r="A1583" s="292"/>
      <c r="B1583" s="286"/>
      <c r="C1583" s="287"/>
      <c r="D1583" s="294"/>
      <c r="E1583" s="1049"/>
      <c r="F1583" s="289"/>
    </row>
    <row r="1584" spans="1:6" s="239" customFormat="1" ht="13.5" thickBot="1">
      <c r="A1584" s="291" t="s">
        <v>742</v>
      </c>
      <c r="B1584" s="235" t="s">
        <v>724</v>
      </c>
      <c r="C1584" s="236" t="s">
        <v>34</v>
      </c>
      <c r="D1584" s="293" t="s">
        <v>0</v>
      </c>
      <c r="E1584" s="1036" t="s">
        <v>33</v>
      </c>
      <c r="F1584" s="238" t="s">
        <v>1</v>
      </c>
    </row>
    <row r="1585" spans="1:6" s="239" customFormat="1">
      <c r="A1585" s="292"/>
      <c r="B1585" s="286"/>
      <c r="C1585" s="287"/>
      <c r="D1585" s="294"/>
      <c r="E1585" s="1049"/>
      <c r="F1585" s="289"/>
    </row>
    <row r="1586" spans="1:6" s="239" customFormat="1" ht="153.75">
      <c r="A1586" s="724" t="s">
        <v>2</v>
      </c>
      <c r="B1586" s="728" t="s">
        <v>725</v>
      </c>
      <c r="C1586" s="726"/>
      <c r="D1586" s="722"/>
      <c r="E1586" s="723"/>
      <c r="F1586" s="289"/>
    </row>
    <row r="1587" spans="1:6" s="239" customFormat="1">
      <c r="A1587" s="292"/>
      <c r="B1587" s="729" t="s">
        <v>726</v>
      </c>
      <c r="C1587" s="247" t="s">
        <v>235</v>
      </c>
      <c r="D1587" s="247">
        <v>1</v>
      </c>
      <c r="E1587" s="1092"/>
      <c r="F1587" s="254">
        <f t="shared" ref="F1587" si="42">E1587*D1587</f>
        <v>0</v>
      </c>
    </row>
    <row r="1588" spans="1:6" s="239" customFormat="1" ht="13.5" thickBot="1">
      <c r="A1588" s="292"/>
      <c r="B1588" s="286"/>
      <c r="C1588" s="287"/>
      <c r="D1588" s="294"/>
      <c r="E1588" s="1049"/>
      <c r="F1588" s="289"/>
    </row>
    <row r="1589" spans="1:6" s="239" customFormat="1" ht="13.5" thickBot="1">
      <c r="A1589" s="291"/>
      <c r="B1589" s="235" t="s">
        <v>727</v>
      </c>
      <c r="C1589" s="236"/>
      <c r="D1589" s="293"/>
      <c r="E1589" s="1036"/>
      <c r="F1589" s="238">
        <f>SUM(F1587:F1588)</f>
        <v>0</v>
      </c>
    </row>
    <row r="1590" spans="1:6" s="239" customFormat="1" ht="13.5" thickBot="1">
      <c r="A1590" s="292"/>
      <c r="B1590" s="286"/>
      <c r="C1590" s="287"/>
      <c r="D1590" s="294"/>
      <c r="E1590" s="1049"/>
      <c r="F1590" s="289"/>
    </row>
    <row r="1591" spans="1:6" s="239" customFormat="1" ht="13.5" thickBot="1">
      <c r="A1591" s="291" t="s">
        <v>743</v>
      </c>
      <c r="B1591" s="235" t="s">
        <v>728</v>
      </c>
      <c r="C1591" s="236" t="s">
        <v>34</v>
      </c>
      <c r="D1591" s="293" t="s">
        <v>0</v>
      </c>
      <c r="E1591" s="1036" t="s">
        <v>33</v>
      </c>
      <c r="F1591" s="238" t="s">
        <v>1</v>
      </c>
    </row>
    <row r="1592" spans="1:6" s="239" customFormat="1">
      <c r="A1592" s="292"/>
      <c r="B1592" s="286"/>
      <c r="C1592" s="287"/>
      <c r="D1592" s="294"/>
      <c r="E1592" s="1049"/>
      <c r="F1592" s="289"/>
    </row>
    <row r="1593" spans="1:6" s="239" customFormat="1" ht="63.75">
      <c r="A1593" s="724" t="s">
        <v>2</v>
      </c>
      <c r="B1593" s="728" t="s">
        <v>1334</v>
      </c>
      <c r="C1593" s="247"/>
      <c r="D1593" s="247"/>
      <c r="E1593" s="723"/>
      <c r="F1593" s="289"/>
    </row>
    <row r="1594" spans="1:6" s="239" customFormat="1">
      <c r="A1594" s="292"/>
      <c r="B1594" s="728"/>
      <c r="C1594" s="247" t="s">
        <v>235</v>
      </c>
      <c r="D1594" s="247">
        <v>1</v>
      </c>
      <c r="E1594" s="1092"/>
      <c r="F1594" s="254">
        <f t="shared" ref="F1594" si="43">E1594*D1594</f>
        <v>0</v>
      </c>
    </row>
    <row r="1595" spans="1:6" s="239" customFormat="1" ht="16.5">
      <c r="A1595" s="292"/>
      <c r="B1595" s="728"/>
      <c r="C1595" s="247"/>
      <c r="D1595" s="247"/>
      <c r="E1595" s="723"/>
      <c r="F1595" s="289"/>
    </row>
    <row r="1596" spans="1:6" s="239" customFormat="1" ht="204">
      <c r="A1596" s="724" t="s">
        <v>3</v>
      </c>
      <c r="B1596" s="728" t="s">
        <v>754</v>
      </c>
      <c r="C1596" s="247"/>
      <c r="D1596" s="247"/>
      <c r="E1596" s="723"/>
      <c r="F1596" s="289"/>
    </row>
    <row r="1597" spans="1:6" s="239" customFormat="1">
      <c r="A1597" s="292"/>
      <c r="B1597" s="729" t="s">
        <v>756</v>
      </c>
      <c r="C1597" s="247" t="s">
        <v>15</v>
      </c>
      <c r="D1597" s="247">
        <v>4</v>
      </c>
      <c r="E1597" s="1092"/>
      <c r="F1597" s="254">
        <f t="shared" ref="F1597" si="44">E1597*D1597</f>
        <v>0</v>
      </c>
    </row>
    <row r="1598" spans="1:6" s="239" customFormat="1" ht="16.5">
      <c r="A1598" s="292"/>
      <c r="B1598" s="728"/>
      <c r="C1598" s="247"/>
      <c r="D1598" s="247"/>
      <c r="E1598" s="723"/>
      <c r="F1598" s="289"/>
    </row>
    <row r="1599" spans="1:6" s="239" customFormat="1" ht="204">
      <c r="A1599" s="724" t="s">
        <v>4</v>
      </c>
      <c r="B1599" s="728" t="s">
        <v>755</v>
      </c>
      <c r="C1599" s="247"/>
      <c r="D1599" s="247"/>
      <c r="E1599" s="723"/>
      <c r="F1599" s="289"/>
    </row>
    <row r="1600" spans="1:6" s="239" customFormat="1">
      <c r="A1600" s="292"/>
      <c r="B1600" s="729" t="s">
        <v>757</v>
      </c>
      <c r="C1600" s="247" t="s">
        <v>15</v>
      </c>
      <c r="D1600" s="247">
        <v>2</v>
      </c>
      <c r="E1600" s="1092"/>
      <c r="F1600" s="254">
        <f t="shared" ref="F1600" si="45">E1600*D1600</f>
        <v>0</v>
      </c>
    </row>
    <row r="1601" spans="1:6" s="239" customFormat="1" ht="16.5">
      <c r="A1601" s="292"/>
      <c r="B1601" s="728"/>
      <c r="C1601" s="247"/>
      <c r="D1601" s="247"/>
      <c r="E1601" s="723"/>
      <c r="F1601" s="289"/>
    </row>
    <row r="1602" spans="1:6" s="239" customFormat="1" ht="178.5">
      <c r="A1602" s="724" t="s">
        <v>5</v>
      </c>
      <c r="B1602" s="728" t="s">
        <v>758</v>
      </c>
      <c r="C1602" s="247"/>
      <c r="D1602" s="247"/>
      <c r="E1602" s="1092"/>
      <c r="F1602" s="289"/>
    </row>
    <row r="1603" spans="1:6" s="239" customFormat="1">
      <c r="A1603" s="292"/>
      <c r="B1603" s="729" t="s">
        <v>757</v>
      </c>
      <c r="C1603" s="247" t="s">
        <v>15</v>
      </c>
      <c r="D1603" s="247">
        <v>8</v>
      </c>
      <c r="E1603" s="1092"/>
      <c r="F1603" s="254">
        <f t="shared" ref="F1603" si="46">E1603*D1603</f>
        <v>0</v>
      </c>
    </row>
    <row r="1604" spans="1:6" s="239" customFormat="1">
      <c r="A1604" s="292"/>
      <c r="B1604" s="728"/>
      <c r="C1604" s="247"/>
      <c r="D1604" s="247"/>
      <c r="E1604" s="1092"/>
      <c r="F1604" s="289"/>
    </row>
    <row r="1605" spans="1:6" s="239" customFormat="1" ht="153">
      <c r="A1605" s="724" t="s">
        <v>9</v>
      </c>
      <c r="B1605" s="728" t="s">
        <v>729</v>
      </c>
      <c r="C1605" s="247"/>
      <c r="D1605" s="247"/>
      <c r="E1605" s="1092"/>
      <c r="F1605" s="289"/>
    </row>
    <row r="1606" spans="1:6" s="239" customFormat="1">
      <c r="A1606" s="292"/>
      <c r="B1606" s="729" t="s">
        <v>760</v>
      </c>
      <c r="C1606" s="247" t="s">
        <v>15</v>
      </c>
      <c r="D1606" s="247">
        <v>8</v>
      </c>
      <c r="E1606" s="1092"/>
      <c r="F1606" s="254">
        <f t="shared" ref="F1606" si="47">E1606*D1606</f>
        <v>0</v>
      </c>
    </row>
    <row r="1607" spans="1:6" s="239" customFormat="1">
      <c r="A1607" s="292"/>
      <c r="B1607" s="728"/>
      <c r="C1607" s="247"/>
      <c r="D1607" s="247"/>
      <c r="E1607" s="1092"/>
      <c r="F1607" s="289"/>
    </row>
    <row r="1608" spans="1:6" s="239" customFormat="1" ht="178.5">
      <c r="A1608" s="724" t="s">
        <v>10</v>
      </c>
      <c r="B1608" s="728" t="s">
        <v>759</v>
      </c>
      <c r="C1608" s="247"/>
      <c r="D1608" s="247"/>
      <c r="E1608" s="1092"/>
      <c r="F1608" s="289"/>
    </row>
    <row r="1609" spans="1:6" s="239" customFormat="1">
      <c r="A1609" s="292"/>
      <c r="B1609" s="729" t="s">
        <v>757</v>
      </c>
      <c r="C1609" s="247" t="s">
        <v>15</v>
      </c>
      <c r="D1609" s="247">
        <v>2</v>
      </c>
      <c r="E1609" s="1092"/>
      <c r="F1609" s="254">
        <f t="shared" ref="F1609" si="48">E1609*D1609</f>
        <v>0</v>
      </c>
    </row>
    <row r="1610" spans="1:6" s="239" customFormat="1" ht="13.5" thickBot="1">
      <c r="A1610" s="292"/>
      <c r="B1610" s="286"/>
      <c r="C1610" s="247"/>
      <c r="D1610" s="247"/>
      <c r="E1610" s="1049"/>
      <c r="F1610" s="289"/>
    </row>
    <row r="1611" spans="1:6" s="239" customFormat="1" ht="26.25" thickBot="1">
      <c r="A1611" s="291" t="s">
        <v>743</v>
      </c>
      <c r="B1611" s="235" t="s">
        <v>730</v>
      </c>
      <c r="C1611" s="236"/>
      <c r="D1611" s="293"/>
      <c r="E1611" s="1036"/>
      <c r="F1611" s="238"/>
    </row>
    <row r="1612" spans="1:6" s="239" customFormat="1">
      <c r="A1612" s="292"/>
      <c r="B1612" s="286"/>
      <c r="C1612" s="287"/>
      <c r="D1612" s="294"/>
      <c r="E1612" s="1049"/>
      <c r="F1612" s="289"/>
    </row>
    <row r="1613" spans="1:6" s="426" customFormat="1" ht="45.75" thickBot="1">
      <c r="A1613" s="440" t="s">
        <v>432</v>
      </c>
      <c r="B1613" s="441" t="s">
        <v>744</v>
      </c>
      <c r="C1613" s="442"/>
      <c r="D1613" s="443"/>
      <c r="E1613" s="1070"/>
      <c r="F1613" s="737">
        <f>F1611+F1589+F1582+F1555+F1541+F1525+F1473</f>
        <v>0</v>
      </c>
    </row>
    <row r="1614" spans="1:6" s="239" customFormat="1" ht="13.5" thickTop="1">
      <c r="A1614" s="292"/>
      <c r="B1614" s="286"/>
      <c r="C1614" s="287"/>
      <c r="D1614" s="294"/>
      <c r="E1614" s="1049"/>
      <c r="F1614" s="289"/>
    </row>
    <row r="1615" spans="1:6">
      <c r="A1615" s="240"/>
      <c r="B1615" s="249"/>
      <c r="E1615" s="1035"/>
    </row>
    <row r="1616" spans="1:6" s="242" customFormat="1">
      <c r="A1616" s="1026" t="s">
        <v>425</v>
      </c>
      <c r="B1616" s="1026"/>
      <c r="C1616" s="1026"/>
      <c r="D1616" s="1026"/>
      <c r="E1616" s="1026"/>
      <c r="F1616" s="419"/>
    </row>
    <row r="1617" spans="1:6" s="242" customFormat="1">
      <c r="A1617" s="1026" t="s">
        <v>441</v>
      </c>
      <c r="B1617" s="1026"/>
      <c r="C1617" s="1026"/>
      <c r="D1617" s="1026"/>
      <c r="E1617" s="1026"/>
      <c r="F1617" s="419"/>
    </row>
    <row r="1618" spans="1:6" s="242" customFormat="1">
      <c r="A1618" s="1027" t="s">
        <v>442</v>
      </c>
      <c r="B1618" s="1027"/>
      <c r="C1618" s="1027"/>
      <c r="D1618" s="1027"/>
      <c r="E1618" s="1027"/>
      <c r="F1618" s="419"/>
    </row>
    <row r="1619" spans="1:6" s="242" customFormat="1">
      <c r="A1619" s="411"/>
      <c r="B1619" s="717"/>
      <c r="C1619" s="718"/>
      <c r="D1619" s="247"/>
      <c r="E1619" s="419"/>
      <c r="F1619" s="419"/>
    </row>
    <row r="1620" spans="1:6" s="426" customFormat="1" ht="16.5" customHeight="1">
      <c r="A1620" s="425"/>
      <c r="D1620" s="427"/>
      <c r="E1620" s="428"/>
      <c r="F1620" s="429" t="s">
        <v>426</v>
      </c>
    </row>
    <row r="1621" spans="1:6" s="426" customFormat="1" ht="16.5" customHeight="1">
      <c r="A1621" s="425"/>
      <c r="B1621" s="425"/>
      <c r="D1621" s="427"/>
      <c r="E1621" s="428"/>
      <c r="F1621" s="430"/>
    </row>
    <row r="1622" spans="1:6" s="426" customFormat="1" ht="16.5" customHeight="1">
      <c r="A1622" s="431" t="s">
        <v>427</v>
      </c>
      <c r="B1622" s="432" t="s">
        <v>449</v>
      </c>
      <c r="C1622" s="433"/>
      <c r="D1622" s="434"/>
      <c r="E1622" s="435"/>
      <c r="F1622" s="436">
        <f>F982</f>
        <v>0</v>
      </c>
    </row>
    <row r="1623" spans="1:6" s="426" customFormat="1" ht="16.5" customHeight="1">
      <c r="A1623" s="431" t="s">
        <v>428</v>
      </c>
      <c r="B1623" s="432" t="s">
        <v>450</v>
      </c>
      <c r="C1623" s="433"/>
      <c r="D1623" s="434"/>
      <c r="E1623" s="435"/>
      <c r="F1623" s="436">
        <f>F1008</f>
        <v>0</v>
      </c>
    </row>
    <row r="1624" spans="1:6" s="426" customFormat="1" ht="16.5" customHeight="1">
      <c r="A1624" s="431" t="s">
        <v>429</v>
      </c>
      <c r="B1624" s="432" t="s">
        <v>451</v>
      </c>
      <c r="C1624" s="433"/>
      <c r="D1624" s="434"/>
      <c r="E1624" s="435"/>
      <c r="F1624" s="436">
        <f>F1034</f>
        <v>0</v>
      </c>
    </row>
    <row r="1625" spans="1:6" s="426" customFormat="1" ht="16.5" customHeight="1">
      <c r="A1625" s="431" t="s">
        <v>457</v>
      </c>
      <c r="B1625" s="432" t="s">
        <v>452</v>
      </c>
      <c r="C1625" s="433"/>
      <c r="D1625" s="434"/>
      <c r="E1625" s="435"/>
      <c r="F1625" s="436">
        <f>F1123</f>
        <v>0</v>
      </c>
    </row>
    <row r="1626" spans="1:6" s="426" customFormat="1" ht="16.5" customHeight="1">
      <c r="A1626" s="431" t="s">
        <v>458</v>
      </c>
      <c r="B1626" s="432" t="s">
        <v>453</v>
      </c>
      <c r="C1626" s="433"/>
      <c r="D1626" s="434"/>
      <c r="E1626" s="435"/>
      <c r="F1626" s="436">
        <f>F1183</f>
        <v>0</v>
      </c>
    </row>
    <row r="1627" spans="1:6" s="426" customFormat="1" ht="16.5" customHeight="1">
      <c r="A1627" s="431" t="s">
        <v>459</v>
      </c>
      <c r="B1627" s="432" t="s">
        <v>454</v>
      </c>
      <c r="C1627" s="433"/>
      <c r="D1627" s="434"/>
      <c r="E1627" s="435"/>
      <c r="F1627" s="436">
        <f>F1207</f>
        <v>0</v>
      </c>
    </row>
    <row r="1628" spans="1:6" s="426" customFormat="1" ht="16.5" customHeight="1">
      <c r="A1628" s="431" t="s">
        <v>460</v>
      </c>
      <c r="B1628" s="432" t="s">
        <v>53</v>
      </c>
      <c r="C1628" s="433"/>
      <c r="D1628" s="434"/>
      <c r="E1628" s="435"/>
      <c r="F1628" s="436">
        <f>F1228</f>
        <v>0</v>
      </c>
    </row>
    <row r="1629" spans="1:6" s="426" customFormat="1" ht="16.5" customHeight="1">
      <c r="A1629" s="431" t="s">
        <v>461</v>
      </c>
      <c r="B1629" s="432" t="s">
        <v>121</v>
      </c>
      <c r="C1629" s="433"/>
      <c r="D1629" s="434"/>
      <c r="E1629" s="435"/>
      <c r="F1629" s="436">
        <f>F1278</f>
        <v>0</v>
      </c>
    </row>
    <row r="1630" spans="1:6" s="426" customFormat="1" ht="16.5" customHeight="1">
      <c r="A1630" s="431" t="s">
        <v>478</v>
      </c>
      <c r="B1630" s="432" t="s">
        <v>455</v>
      </c>
      <c r="C1630" s="433"/>
      <c r="D1630" s="434"/>
      <c r="E1630" s="435"/>
      <c r="F1630" s="436">
        <f>F1292</f>
        <v>0</v>
      </c>
    </row>
    <row r="1631" spans="1:6" s="426" customFormat="1" ht="16.5" customHeight="1">
      <c r="A1631" s="437"/>
      <c r="B1631" s="438"/>
      <c r="D1631" s="427"/>
      <c r="E1631" s="428"/>
      <c r="F1631" s="439"/>
    </row>
    <row r="1632" spans="1:6" s="426" customFormat="1" ht="16.5" customHeight="1" thickBot="1">
      <c r="A1632" s="440" t="s">
        <v>430</v>
      </c>
      <c r="B1632" s="441" t="s">
        <v>431</v>
      </c>
      <c r="C1632" s="442"/>
      <c r="D1632" s="443"/>
      <c r="E1632" s="444"/>
      <c r="F1632" s="445">
        <f>SUM(F1622:F1631)</f>
        <v>0</v>
      </c>
    </row>
    <row r="1633" spans="1:6" s="426" customFormat="1" ht="16.5" customHeight="1" thickTop="1">
      <c r="A1633" s="437"/>
      <c r="B1633" s="446"/>
      <c r="C1633" s="447"/>
      <c r="D1633" s="448"/>
      <c r="E1633" s="449"/>
      <c r="F1633" s="450"/>
    </row>
    <row r="1634" spans="1:6" s="426" customFormat="1" ht="16.5" customHeight="1">
      <c r="A1634" s="431" t="s">
        <v>432</v>
      </c>
      <c r="B1634" s="451" t="s">
        <v>309</v>
      </c>
      <c r="C1634" s="433"/>
      <c r="D1634" s="434"/>
      <c r="E1634" s="435"/>
      <c r="F1634" s="436">
        <f>F1314</f>
        <v>0</v>
      </c>
    </row>
    <row r="1635" spans="1:6" s="426" customFormat="1" ht="16.5" customHeight="1">
      <c r="A1635" s="431" t="s">
        <v>433</v>
      </c>
      <c r="B1635" s="451" t="s">
        <v>327</v>
      </c>
      <c r="C1635" s="433"/>
      <c r="D1635" s="434"/>
      <c r="E1635" s="435"/>
      <c r="F1635" s="436">
        <f>F1333</f>
        <v>0</v>
      </c>
    </row>
    <row r="1636" spans="1:6" s="426" customFormat="1" ht="16.5" customHeight="1">
      <c r="A1636" s="431" t="s">
        <v>434</v>
      </c>
      <c r="B1636" s="451" t="s">
        <v>444</v>
      </c>
      <c r="C1636" s="433"/>
      <c r="D1636" s="452"/>
      <c r="E1636" s="453"/>
      <c r="F1636" s="436">
        <f>F1344</f>
        <v>0</v>
      </c>
    </row>
    <row r="1637" spans="1:6" s="426" customFormat="1" ht="16.5" customHeight="1">
      <c r="A1637" s="431" t="s">
        <v>435</v>
      </c>
      <c r="B1637" s="451" t="s">
        <v>438</v>
      </c>
      <c r="C1637" s="433"/>
      <c r="D1637" s="452"/>
      <c r="E1637" s="453"/>
      <c r="F1637" s="436">
        <f>F1352</f>
        <v>0</v>
      </c>
    </row>
    <row r="1638" spans="1:6" s="426" customFormat="1" ht="16.5" customHeight="1">
      <c r="A1638" s="431" t="s">
        <v>436</v>
      </c>
      <c r="B1638" s="451" t="s">
        <v>420</v>
      </c>
      <c r="C1638" s="433"/>
      <c r="D1638" s="452"/>
      <c r="E1638" s="453"/>
      <c r="F1638" s="436">
        <f>F1371</f>
        <v>0</v>
      </c>
    </row>
    <row r="1639" spans="1:6" s="426" customFormat="1" ht="16.5" customHeight="1">
      <c r="A1639" s="431" t="s">
        <v>437</v>
      </c>
      <c r="B1639" s="451" t="s">
        <v>326</v>
      </c>
      <c r="C1639" s="433"/>
      <c r="D1639" s="452"/>
      <c r="E1639" s="453"/>
      <c r="F1639" s="436">
        <f>F1392</f>
        <v>0</v>
      </c>
    </row>
    <row r="1640" spans="1:6" s="426" customFormat="1" ht="16.5" customHeight="1">
      <c r="A1640" s="431" t="s">
        <v>462</v>
      </c>
      <c r="B1640" s="451" t="s">
        <v>334</v>
      </c>
      <c r="C1640" s="433"/>
      <c r="D1640" s="452"/>
      <c r="E1640" s="453"/>
      <c r="F1640" s="436">
        <f>F1418</f>
        <v>0</v>
      </c>
    </row>
    <row r="1641" spans="1:6" s="426" customFormat="1" ht="16.5" customHeight="1">
      <c r="A1641" s="431" t="s">
        <v>463</v>
      </c>
      <c r="B1641" s="451" t="s">
        <v>456</v>
      </c>
      <c r="C1641" s="433"/>
      <c r="D1641" s="452"/>
      <c r="E1641" s="453"/>
      <c r="F1641" s="436">
        <f>F1452</f>
        <v>0</v>
      </c>
    </row>
    <row r="1642" spans="1:6" s="426" customFormat="1" ht="16.5" customHeight="1">
      <c r="A1642" s="437"/>
      <c r="B1642" s="438"/>
      <c r="D1642" s="427"/>
      <c r="E1642" s="428"/>
      <c r="F1642" s="439"/>
    </row>
    <row r="1643" spans="1:6" s="426" customFormat="1" ht="16.5" customHeight="1" thickBot="1">
      <c r="A1643" s="440" t="s">
        <v>439</v>
      </c>
      <c r="B1643" s="441" t="s">
        <v>440</v>
      </c>
      <c r="C1643" s="442"/>
      <c r="D1643" s="443"/>
      <c r="E1643" s="444"/>
      <c r="F1643" s="445">
        <f>SUM(F1634:F1642)</f>
        <v>0</v>
      </c>
    </row>
    <row r="1644" spans="1:6" s="426" customFormat="1" ht="16.5" customHeight="1" thickTop="1">
      <c r="A1644" s="437"/>
      <c r="B1644" s="446"/>
      <c r="C1644" s="447"/>
      <c r="D1644" s="448"/>
      <c r="E1644" s="449"/>
      <c r="F1644" s="450"/>
    </row>
    <row r="1645" spans="1:6" s="426" customFormat="1" ht="16.5" customHeight="1">
      <c r="A1645" s="431" t="s">
        <v>737</v>
      </c>
      <c r="B1645" s="451" t="s">
        <v>745</v>
      </c>
      <c r="C1645" s="433"/>
      <c r="D1645" s="434"/>
      <c r="E1645" s="435"/>
      <c r="F1645" s="436">
        <f>F1473</f>
        <v>0</v>
      </c>
    </row>
    <row r="1646" spans="1:6" s="426" customFormat="1" ht="16.5" customHeight="1">
      <c r="A1646" s="431" t="s">
        <v>738</v>
      </c>
      <c r="B1646" s="451" t="s">
        <v>746</v>
      </c>
      <c r="C1646" s="433"/>
      <c r="D1646" s="434"/>
      <c r="E1646" s="435"/>
      <c r="F1646" s="436">
        <f>F1525</f>
        <v>0</v>
      </c>
    </row>
    <row r="1647" spans="1:6" s="426" customFormat="1" ht="16.5" customHeight="1">
      <c r="A1647" s="431" t="s">
        <v>739</v>
      </c>
      <c r="B1647" s="451" t="s">
        <v>309</v>
      </c>
      <c r="C1647" s="433"/>
      <c r="D1647" s="452"/>
      <c r="E1647" s="453"/>
      <c r="F1647" s="436">
        <f>F1354</f>
        <v>0</v>
      </c>
    </row>
    <row r="1648" spans="1:6" s="426" customFormat="1" ht="16.5" customHeight="1">
      <c r="A1648" s="431" t="s">
        <v>740</v>
      </c>
      <c r="B1648" s="451" t="s">
        <v>747</v>
      </c>
      <c r="C1648" s="433"/>
      <c r="D1648" s="452"/>
      <c r="E1648" s="453"/>
      <c r="F1648" s="436">
        <f>F1363</f>
        <v>0</v>
      </c>
    </row>
    <row r="1649" spans="1:6" s="426" customFormat="1" ht="16.5" customHeight="1">
      <c r="A1649" s="431" t="s">
        <v>741</v>
      </c>
      <c r="B1649" s="451" t="s">
        <v>326</v>
      </c>
      <c r="C1649" s="433"/>
      <c r="D1649" s="452"/>
      <c r="E1649" s="453"/>
      <c r="F1649" s="436">
        <f>F1382</f>
        <v>0</v>
      </c>
    </row>
    <row r="1650" spans="1:6" s="426" customFormat="1" ht="16.5" customHeight="1">
      <c r="A1650" s="431" t="s">
        <v>742</v>
      </c>
      <c r="B1650" s="451" t="s">
        <v>748</v>
      </c>
      <c r="C1650" s="433"/>
      <c r="D1650" s="452"/>
      <c r="E1650" s="453"/>
      <c r="F1650" s="436">
        <f>F1403</f>
        <v>0</v>
      </c>
    </row>
    <row r="1651" spans="1:6" s="426" customFormat="1" ht="25.5">
      <c r="A1651" s="431" t="s">
        <v>743</v>
      </c>
      <c r="B1651" s="736" t="s">
        <v>749</v>
      </c>
      <c r="C1651" s="433"/>
      <c r="D1651" s="452"/>
      <c r="E1651" s="453"/>
      <c r="F1651" s="436">
        <f>F1429</f>
        <v>0</v>
      </c>
    </row>
    <row r="1652" spans="1:6" s="426" customFormat="1" ht="16.5" customHeight="1">
      <c r="A1652" s="437"/>
      <c r="B1652" s="438"/>
      <c r="D1652" s="427"/>
      <c r="E1652" s="428"/>
      <c r="F1652" s="439"/>
    </row>
    <row r="1653" spans="1:6" s="426" customFormat="1" ht="45.75" thickBot="1">
      <c r="A1653" s="440" t="s">
        <v>432</v>
      </c>
      <c r="B1653" s="441" t="s">
        <v>761</v>
      </c>
      <c r="C1653" s="442"/>
      <c r="D1653" s="443"/>
      <c r="E1653" s="444"/>
      <c r="F1653" s="735">
        <f>SUM(F1645:F1652)</f>
        <v>0</v>
      </c>
    </row>
    <row r="1654" spans="1:6" s="426" customFormat="1" ht="16.5" customHeight="1" thickTop="1" thickBot="1">
      <c r="A1654" s="454"/>
      <c r="D1654" s="427"/>
      <c r="E1654" s="455"/>
      <c r="F1654" s="456"/>
    </row>
    <row r="1655" spans="1:6" s="426" customFormat="1" ht="16.5" customHeight="1" thickBot="1">
      <c r="A1655" s="505"/>
      <c r="B1655" s="506" t="s">
        <v>1304</v>
      </c>
      <c r="C1655" s="507"/>
      <c r="D1655" s="508"/>
      <c r="E1655" s="508"/>
      <c r="F1655" s="510">
        <f>F1643+F1632+F1653</f>
        <v>0</v>
      </c>
    </row>
    <row r="1656" spans="1:6" s="461" customFormat="1" ht="15" customHeight="1">
      <c r="A1656" s="457"/>
      <c r="B1656" s="458"/>
      <c r="C1656" s="458"/>
      <c r="D1656" s="459"/>
      <c r="E1656" s="459"/>
      <c r="F1656" s="460"/>
    </row>
    <row r="1657" spans="1:6" s="426" customFormat="1" ht="16.5" customHeight="1">
      <c r="A1657" s="1024" t="s">
        <v>642</v>
      </c>
      <c r="B1657" s="1025"/>
      <c r="C1657" s="1025"/>
      <c r="D1657" s="1025"/>
      <c r="E1657" s="1025"/>
      <c r="F1657" s="1025"/>
    </row>
    <row r="1658" spans="1:6" s="426" customFormat="1" ht="16.5" customHeight="1">
      <c r="A1658" s="437"/>
      <c r="B1658" s="511"/>
      <c r="C1658" s="511"/>
      <c r="D1658" s="512"/>
      <c r="E1658" s="512"/>
      <c r="F1658" s="513"/>
    </row>
    <row r="1659" spans="1:6" s="426" customFormat="1" ht="16.5" customHeight="1">
      <c r="A1659" s="514" t="s">
        <v>643</v>
      </c>
      <c r="B1659" s="515" t="s">
        <v>644</v>
      </c>
      <c r="C1659" s="516"/>
      <c r="D1659" s="517"/>
      <c r="E1659" s="517"/>
      <c r="F1659" s="518">
        <f>F1632</f>
        <v>0</v>
      </c>
    </row>
    <row r="1660" spans="1:6" s="426" customFormat="1" ht="16.5" customHeight="1">
      <c r="A1660" s="437"/>
      <c r="B1660" s="511"/>
      <c r="C1660" s="511"/>
      <c r="D1660" s="512"/>
      <c r="E1660" s="512"/>
      <c r="F1660" s="519"/>
    </row>
    <row r="1661" spans="1:6" s="426" customFormat="1" ht="16.5" customHeight="1">
      <c r="A1661" s="514" t="s">
        <v>645</v>
      </c>
      <c r="B1661" s="515" t="s">
        <v>447</v>
      </c>
      <c r="C1661" s="516"/>
      <c r="D1661" s="517"/>
      <c r="E1661" s="517"/>
      <c r="F1661" s="518">
        <f>F1643</f>
        <v>0</v>
      </c>
    </row>
    <row r="1662" spans="1:6" s="426" customFormat="1" ht="16.5" customHeight="1">
      <c r="A1662" s="514"/>
      <c r="B1662" s="515"/>
      <c r="C1662" s="516"/>
      <c r="D1662" s="517"/>
      <c r="E1662" s="517"/>
      <c r="F1662" s="520"/>
    </row>
    <row r="1663" spans="1:6" s="426" customFormat="1" ht="45">
      <c r="A1663" s="514" t="s">
        <v>736</v>
      </c>
      <c r="B1663" s="730" t="s">
        <v>735</v>
      </c>
      <c r="C1663" s="516"/>
      <c r="D1663" s="517"/>
      <c r="E1663" s="517"/>
      <c r="F1663" s="742">
        <f>F1653</f>
        <v>0</v>
      </c>
    </row>
    <row r="1664" spans="1:6" s="426" customFormat="1" ht="16.5" customHeight="1">
      <c r="A1664" s="514"/>
      <c r="B1664" s="515"/>
      <c r="C1664" s="516"/>
      <c r="D1664" s="517"/>
      <c r="E1664" s="517"/>
      <c r="F1664" s="520"/>
    </row>
    <row r="1665" spans="1:6" s="426" customFormat="1" ht="16.5" customHeight="1">
      <c r="A1665" s="514" t="s">
        <v>646</v>
      </c>
      <c r="B1665" s="515" t="s">
        <v>647</v>
      </c>
      <c r="C1665" s="516"/>
      <c r="D1665" s="517"/>
      <c r="E1665" s="517"/>
      <c r="F1665" s="518">
        <f>'M.3.2_VIO'!G103</f>
        <v>0</v>
      </c>
    </row>
    <row r="1666" spans="1:6" s="426" customFormat="1" ht="16.5" customHeight="1">
      <c r="A1666" s="514"/>
      <c r="B1666" s="515"/>
      <c r="C1666" s="516"/>
      <c r="D1666" s="517"/>
      <c r="E1666" s="517"/>
      <c r="F1666" s="520"/>
    </row>
    <row r="1667" spans="1:6" s="426" customFormat="1" ht="16.5" customHeight="1">
      <c r="A1667" s="514" t="s">
        <v>648</v>
      </c>
      <c r="B1667" s="515" t="s">
        <v>649</v>
      </c>
      <c r="C1667" s="516"/>
      <c r="D1667" s="517"/>
      <c r="E1667" s="517"/>
      <c r="F1667" s="518">
        <f>'M.4.1._ELE'!F151</f>
        <v>0</v>
      </c>
    </row>
    <row r="1668" spans="1:6" s="426" customFormat="1" ht="16.5" customHeight="1">
      <c r="A1668" s="514"/>
      <c r="B1668" s="515"/>
      <c r="C1668" s="516"/>
      <c r="D1668" s="517"/>
      <c r="E1668" s="517"/>
      <c r="F1668" s="520"/>
    </row>
    <row r="1669" spans="1:6" s="426" customFormat="1" ht="16.5" customHeight="1" thickBot="1">
      <c r="A1669" s="514"/>
      <c r="B1669" s="515"/>
      <c r="C1669" s="516"/>
      <c r="D1669" s="517"/>
      <c r="E1669" s="517"/>
      <c r="F1669" s="521"/>
    </row>
    <row r="1670" spans="1:6" s="426" customFormat="1" ht="16.5" customHeight="1" thickBot="1">
      <c r="A1670" s="505"/>
      <c r="B1670" s="506" t="s">
        <v>650</v>
      </c>
      <c r="C1670" s="507"/>
      <c r="D1670" s="522"/>
      <c r="E1670" s="522"/>
      <c r="F1670" s="509">
        <f>SUM(F1659:F1669)</f>
        <v>0</v>
      </c>
    </row>
    <row r="1671" spans="1:6" s="426" customFormat="1" ht="16.5" customHeight="1">
      <c r="A1671" s="523"/>
      <c r="B1671" s="515"/>
      <c r="C1671" s="524"/>
      <c r="D1671" s="525"/>
      <c r="E1671" s="525"/>
      <c r="F1671" s="526"/>
    </row>
    <row r="1672" spans="1:6" s="426" customFormat="1" ht="16.5" customHeight="1">
      <c r="A1672" s="523"/>
      <c r="B1672" s="515" t="s">
        <v>28</v>
      </c>
      <c r="C1672" s="524"/>
      <c r="D1672" s="527"/>
      <c r="E1672" s="527"/>
      <c r="F1672" s="518">
        <f>F1670*0.25</f>
        <v>0</v>
      </c>
    </row>
    <row r="1673" spans="1:6" s="426" customFormat="1" ht="16.5" customHeight="1" thickBot="1">
      <c r="A1673" s="528"/>
      <c r="B1673" s="529"/>
      <c r="C1673" s="530"/>
      <c r="D1673" s="531"/>
      <c r="E1673" s="531"/>
      <c r="F1673" s="532"/>
    </row>
    <row r="1674" spans="1:6" s="426" customFormat="1" ht="16.5" customHeight="1" thickBot="1">
      <c r="A1674" s="505"/>
      <c r="B1674" s="506" t="s">
        <v>651</v>
      </c>
      <c r="C1674" s="507"/>
      <c r="D1674" s="522"/>
      <c r="E1674" s="522"/>
      <c r="F1674" s="509">
        <f>F1670+F1672</f>
        <v>0</v>
      </c>
    </row>
    <row r="1675" spans="1:6">
      <c r="A1675" s="240"/>
      <c r="B1675" s="249"/>
    </row>
  </sheetData>
  <sheetProtection algorithmName="SHA-512" hashValue="WM94EJTr5drlXPd1A0qeNGA1htU7eMI4iSuYRKdd92qtwqRWRzz+Cxnt9Ed2c4YLL0MPypHjxiotiJ0fuJiXBg==" saltValue="Qz9AR6FM9nSN+bxOp3y08g==" spinCount="100000" sheet="1" objects="1" scenarios="1"/>
  <protectedRanges>
    <protectedRange password="CF19" sqref="B1427" name="lijevo_3_1_1_1_1"/>
    <protectedRange password="CF19" sqref="B1427" name="d_14_1_1_1_1"/>
    <protectedRange password="CF19" sqref="B1427" name="Range3_2_4_1_1_1"/>
    <protectedRange password="CF19" sqref="B1427" name="Ado D_2_1_3_1_1"/>
    <protectedRange password="CF19" sqref="B1427" name="Range4_2_4_1_1_1"/>
    <protectedRange password="CF19" sqref="B1427" name="DUBRAVKA_2_1_3_1_1"/>
    <protectedRange password="CF19" sqref="B1427" name="KLJUC_1_6_1_1_1"/>
    <protectedRange password="CF19" sqref="B1427" name="l_3_1_1_1_1"/>
  </protectedRanges>
  <mergeCells count="449">
    <mergeCell ref="B57:F57"/>
    <mergeCell ref="B58:F58"/>
    <mergeCell ref="B59:F59"/>
    <mergeCell ref="B60:F60"/>
    <mergeCell ref="B61:F61"/>
    <mergeCell ref="B19:C19"/>
    <mergeCell ref="A1657:F1657"/>
    <mergeCell ref="A1616:E1616"/>
    <mergeCell ref="A1617:E1617"/>
    <mergeCell ref="A1618:E1618"/>
    <mergeCell ref="B47:F47"/>
    <mergeCell ref="B48:F48"/>
    <mergeCell ref="B49:F49"/>
    <mergeCell ref="B50:F50"/>
    <mergeCell ref="B51:F51"/>
    <mergeCell ref="B52:F52"/>
    <mergeCell ref="B53:F53"/>
    <mergeCell ref="B54:F54"/>
    <mergeCell ref="B55:F55"/>
    <mergeCell ref="B56:F56"/>
    <mergeCell ref="B67:F67"/>
    <mergeCell ref="B68:F68"/>
    <mergeCell ref="B69:F69"/>
    <mergeCell ref="B70:F70"/>
    <mergeCell ref="B71:F71"/>
    <mergeCell ref="B62:F62"/>
    <mergeCell ref="B63:F63"/>
    <mergeCell ref="B64:F64"/>
    <mergeCell ref="B65:F65"/>
    <mergeCell ref="B66:F66"/>
    <mergeCell ref="B77:F77"/>
    <mergeCell ref="B78:F78"/>
    <mergeCell ref="B79:F79"/>
    <mergeCell ref="B80:F80"/>
    <mergeCell ref="B81:F81"/>
    <mergeCell ref="B72:F72"/>
    <mergeCell ref="B73:F73"/>
    <mergeCell ref="B74:F74"/>
    <mergeCell ref="B75:F75"/>
    <mergeCell ref="B76:F76"/>
    <mergeCell ref="B91:F91"/>
    <mergeCell ref="B98:F98"/>
    <mergeCell ref="B99:F99"/>
    <mergeCell ref="B100:F100"/>
    <mergeCell ref="B101:F101"/>
    <mergeCell ref="B83:F83"/>
    <mergeCell ref="B87:F87"/>
    <mergeCell ref="B88:F88"/>
    <mergeCell ref="B89:F89"/>
    <mergeCell ref="B90:F90"/>
    <mergeCell ref="B107:F107"/>
    <mergeCell ref="B110:F110"/>
    <mergeCell ref="B111:F111"/>
    <mergeCell ref="B112:F112"/>
    <mergeCell ref="B113:F113"/>
    <mergeCell ref="B102:F102"/>
    <mergeCell ref="B103:F103"/>
    <mergeCell ref="B104:F104"/>
    <mergeCell ref="B105:F105"/>
    <mergeCell ref="B106:F106"/>
    <mergeCell ref="B124:F124"/>
    <mergeCell ref="B126:F126"/>
    <mergeCell ref="B127:F127"/>
    <mergeCell ref="B128:F128"/>
    <mergeCell ref="B129:F129"/>
    <mergeCell ref="B114:F114"/>
    <mergeCell ref="B118:F118"/>
    <mergeCell ref="B119:F119"/>
    <mergeCell ref="B120:F120"/>
    <mergeCell ref="B123:F123"/>
    <mergeCell ref="B141:F141"/>
    <mergeCell ref="B142:F142"/>
    <mergeCell ref="B144:F144"/>
    <mergeCell ref="B147:F147"/>
    <mergeCell ref="B150:F150"/>
    <mergeCell ref="B130:F130"/>
    <mergeCell ref="B131:F131"/>
    <mergeCell ref="B134:F134"/>
    <mergeCell ref="B137:F137"/>
    <mergeCell ref="B138:F138"/>
    <mergeCell ref="B161:F161"/>
    <mergeCell ref="B162:F162"/>
    <mergeCell ref="B163:F163"/>
    <mergeCell ref="B165:F165"/>
    <mergeCell ref="B166:F166"/>
    <mergeCell ref="B153:F153"/>
    <mergeCell ref="B155:F155"/>
    <mergeCell ref="B158:F158"/>
    <mergeCell ref="B159:F159"/>
    <mergeCell ref="B160:F160"/>
    <mergeCell ref="B174:F174"/>
    <mergeCell ref="B175:F175"/>
    <mergeCell ref="B176:F176"/>
    <mergeCell ref="B177:F177"/>
    <mergeCell ref="B178:F178"/>
    <mergeCell ref="B168:F168"/>
    <mergeCell ref="B169:F169"/>
    <mergeCell ref="B171:F171"/>
    <mergeCell ref="B172:F172"/>
    <mergeCell ref="B173:F173"/>
    <mergeCell ref="B187:F187"/>
    <mergeCell ref="B188:F188"/>
    <mergeCell ref="B189:F189"/>
    <mergeCell ref="B190:F190"/>
    <mergeCell ref="B191:F191"/>
    <mergeCell ref="B179:F179"/>
    <mergeCell ref="B180:F180"/>
    <mergeCell ref="B181:F181"/>
    <mergeCell ref="B182:F182"/>
    <mergeCell ref="B186:F186"/>
    <mergeCell ref="B202:F202"/>
    <mergeCell ref="B203:F203"/>
    <mergeCell ref="B204:F204"/>
    <mergeCell ref="B205:F205"/>
    <mergeCell ref="B207:F207"/>
    <mergeCell ref="B192:F192"/>
    <mergeCell ref="B193:F193"/>
    <mergeCell ref="B194:F194"/>
    <mergeCell ref="B195:F195"/>
    <mergeCell ref="B198:F198"/>
    <mergeCell ref="B218:F218"/>
    <mergeCell ref="B219:F219"/>
    <mergeCell ref="B220:F220"/>
    <mergeCell ref="B221:F221"/>
    <mergeCell ref="B224:F224"/>
    <mergeCell ref="B213:F213"/>
    <mergeCell ref="B214:F214"/>
    <mergeCell ref="B215:F215"/>
    <mergeCell ref="B216:F216"/>
    <mergeCell ref="B217:F217"/>
    <mergeCell ref="B230:F230"/>
    <mergeCell ref="B231:F231"/>
    <mergeCell ref="B232:F232"/>
    <mergeCell ref="B233:F233"/>
    <mergeCell ref="B234:F234"/>
    <mergeCell ref="B225:F225"/>
    <mergeCell ref="B226:F226"/>
    <mergeCell ref="B227:F227"/>
    <mergeCell ref="B228:F228"/>
    <mergeCell ref="B229:F229"/>
    <mergeCell ref="B246:F246"/>
    <mergeCell ref="B248:F248"/>
    <mergeCell ref="B255:F255"/>
    <mergeCell ref="B256:F256"/>
    <mergeCell ref="B258:F258"/>
    <mergeCell ref="B235:F235"/>
    <mergeCell ref="B236:F236"/>
    <mergeCell ref="B241:F241"/>
    <mergeCell ref="B242:F242"/>
    <mergeCell ref="B245:F245"/>
    <mergeCell ref="B269:F269"/>
    <mergeCell ref="B271:F271"/>
    <mergeCell ref="B273:F273"/>
    <mergeCell ref="B275:F275"/>
    <mergeCell ref="B277:F277"/>
    <mergeCell ref="B260:F260"/>
    <mergeCell ref="B262:F262"/>
    <mergeCell ref="B264:F264"/>
    <mergeCell ref="B266:F266"/>
    <mergeCell ref="B268:F268"/>
    <mergeCell ref="B289:F289"/>
    <mergeCell ref="B290:F290"/>
    <mergeCell ref="B292:F292"/>
    <mergeCell ref="B295:F295"/>
    <mergeCell ref="B296:F296"/>
    <mergeCell ref="B279:F279"/>
    <mergeCell ref="B281:F281"/>
    <mergeCell ref="B282:F282"/>
    <mergeCell ref="B286:F286"/>
    <mergeCell ref="B288:F288"/>
    <mergeCell ref="B304:F304"/>
    <mergeCell ref="B305:F305"/>
    <mergeCell ref="B306:F306"/>
    <mergeCell ref="B307:F307"/>
    <mergeCell ref="B308:F308"/>
    <mergeCell ref="B297:F297"/>
    <mergeCell ref="B298:F298"/>
    <mergeCell ref="B301:F301"/>
    <mergeCell ref="B302:F302"/>
    <mergeCell ref="B303:F303"/>
    <mergeCell ref="B321:F321"/>
    <mergeCell ref="B322:F322"/>
    <mergeCell ref="B329:F329"/>
    <mergeCell ref="B333:F333"/>
    <mergeCell ref="B334:F334"/>
    <mergeCell ref="B312:F312"/>
    <mergeCell ref="B313:F313"/>
    <mergeCell ref="B314:F314"/>
    <mergeCell ref="B317:F317"/>
    <mergeCell ref="B320:F320"/>
    <mergeCell ref="B343:F343"/>
    <mergeCell ref="B347:F347"/>
    <mergeCell ref="B348:F348"/>
    <mergeCell ref="B349:F349"/>
    <mergeCell ref="B350:F350"/>
    <mergeCell ref="B335:F335"/>
    <mergeCell ref="B336:F336"/>
    <mergeCell ref="B337:F337"/>
    <mergeCell ref="B338:F338"/>
    <mergeCell ref="B339:F339"/>
    <mergeCell ref="B358:F358"/>
    <mergeCell ref="B359:F359"/>
    <mergeCell ref="B360:F360"/>
    <mergeCell ref="B364:F364"/>
    <mergeCell ref="B366:F366"/>
    <mergeCell ref="B352:F352"/>
    <mergeCell ref="B354:F354"/>
    <mergeCell ref="B355:F355"/>
    <mergeCell ref="B356:F356"/>
    <mergeCell ref="B357:F357"/>
    <mergeCell ref="B372:F372"/>
    <mergeCell ref="B373:F373"/>
    <mergeCell ref="B374:F374"/>
    <mergeCell ref="B375:F375"/>
    <mergeCell ref="B376:F376"/>
    <mergeCell ref="B367:F367"/>
    <mergeCell ref="B368:F368"/>
    <mergeCell ref="B369:F369"/>
    <mergeCell ref="B370:F370"/>
    <mergeCell ref="B371:F371"/>
    <mergeCell ref="B389:F389"/>
    <mergeCell ref="B390:F390"/>
    <mergeCell ref="B394:F394"/>
    <mergeCell ref="B397:F397"/>
    <mergeCell ref="B398:F398"/>
    <mergeCell ref="B379:F379"/>
    <mergeCell ref="B380:F380"/>
    <mergeCell ref="B381:F381"/>
    <mergeCell ref="B384:F384"/>
    <mergeCell ref="B386:F386"/>
    <mergeCell ref="B405:F405"/>
    <mergeCell ref="B409:F409"/>
    <mergeCell ref="B411:F411"/>
    <mergeCell ref="B412:F412"/>
    <mergeCell ref="B413:F413"/>
    <mergeCell ref="B400:F400"/>
    <mergeCell ref="B401:F401"/>
    <mergeCell ref="B402:F402"/>
    <mergeCell ref="B403:F403"/>
    <mergeCell ref="B404:F404"/>
    <mergeCell ref="B420:F420"/>
    <mergeCell ref="B421:F421"/>
    <mergeCell ref="B424:F424"/>
    <mergeCell ref="B425:F425"/>
    <mergeCell ref="B426:F426"/>
    <mergeCell ref="B414:F414"/>
    <mergeCell ref="B415:F415"/>
    <mergeCell ref="B416:F416"/>
    <mergeCell ref="B417:F417"/>
    <mergeCell ref="B419:F419"/>
    <mergeCell ref="B434:F434"/>
    <mergeCell ref="B435:F435"/>
    <mergeCell ref="B436:F436"/>
    <mergeCell ref="B437:F437"/>
    <mergeCell ref="B442:F442"/>
    <mergeCell ref="B427:F427"/>
    <mergeCell ref="B429:F429"/>
    <mergeCell ref="B431:F431"/>
    <mergeCell ref="B432:F432"/>
    <mergeCell ref="B433:F433"/>
    <mergeCell ref="B451:F451"/>
    <mergeCell ref="B452:F452"/>
    <mergeCell ref="B453:F453"/>
    <mergeCell ref="B454:F454"/>
    <mergeCell ref="B455:F455"/>
    <mergeCell ref="B444:F444"/>
    <mergeCell ref="B447:F447"/>
    <mergeCell ref="B448:F448"/>
    <mergeCell ref="B449:F449"/>
    <mergeCell ref="B450:F450"/>
    <mergeCell ref="B462:F462"/>
    <mergeCell ref="B463:F463"/>
    <mergeCell ref="B469:F469"/>
    <mergeCell ref="B470:F470"/>
    <mergeCell ref="B472:F472"/>
    <mergeCell ref="B456:F456"/>
    <mergeCell ref="B457:F457"/>
    <mergeCell ref="B459:F459"/>
    <mergeCell ref="B460:F460"/>
    <mergeCell ref="B461:F461"/>
    <mergeCell ref="B482:F482"/>
    <mergeCell ref="B484:F484"/>
    <mergeCell ref="B485:F485"/>
    <mergeCell ref="B487:F487"/>
    <mergeCell ref="B489:F489"/>
    <mergeCell ref="B473:F473"/>
    <mergeCell ref="B474:F474"/>
    <mergeCell ref="B475:F475"/>
    <mergeCell ref="B476:F476"/>
    <mergeCell ref="B478:F478"/>
    <mergeCell ref="B496:F496"/>
    <mergeCell ref="B497:F497"/>
    <mergeCell ref="B499:F499"/>
    <mergeCell ref="B500:F500"/>
    <mergeCell ref="B501:F501"/>
    <mergeCell ref="B490:F490"/>
    <mergeCell ref="B491:F491"/>
    <mergeCell ref="B492:F492"/>
    <mergeCell ref="B493:F493"/>
    <mergeCell ref="B495:F495"/>
    <mergeCell ref="B508:F508"/>
    <mergeCell ref="B509:F509"/>
    <mergeCell ref="B518:F518"/>
    <mergeCell ref="B519:F519"/>
    <mergeCell ref="B520:F520"/>
    <mergeCell ref="B502:F502"/>
    <mergeCell ref="B503:F503"/>
    <mergeCell ref="B505:F505"/>
    <mergeCell ref="B506:F506"/>
    <mergeCell ref="B507:F507"/>
    <mergeCell ref="B531:F531"/>
    <mergeCell ref="B532:F532"/>
    <mergeCell ref="B533:F533"/>
    <mergeCell ref="B535:F535"/>
    <mergeCell ref="B536:F536"/>
    <mergeCell ref="B521:F521"/>
    <mergeCell ref="B524:F524"/>
    <mergeCell ref="B528:F528"/>
    <mergeCell ref="B529:F529"/>
    <mergeCell ref="B530:F530"/>
    <mergeCell ref="B543:F543"/>
    <mergeCell ref="B544:F544"/>
    <mergeCell ref="B545:F545"/>
    <mergeCell ref="B546:F546"/>
    <mergeCell ref="B548:F548"/>
    <mergeCell ref="B537:F537"/>
    <mergeCell ref="B539:F539"/>
    <mergeCell ref="B540:F540"/>
    <mergeCell ref="B541:F541"/>
    <mergeCell ref="B542:F542"/>
    <mergeCell ref="B554:F554"/>
    <mergeCell ref="B558:F558"/>
    <mergeCell ref="B561:F561"/>
    <mergeCell ref="B562:F562"/>
    <mergeCell ref="B563:F563"/>
    <mergeCell ref="B549:F549"/>
    <mergeCell ref="B550:F550"/>
    <mergeCell ref="B551:F551"/>
    <mergeCell ref="B552:F552"/>
    <mergeCell ref="B553:F553"/>
    <mergeCell ref="B571:F571"/>
    <mergeCell ref="B572:F572"/>
    <mergeCell ref="B573:F573"/>
    <mergeCell ref="B576:F576"/>
    <mergeCell ref="B577:F577"/>
    <mergeCell ref="B564:F564"/>
    <mergeCell ref="B565:F565"/>
    <mergeCell ref="B566:F566"/>
    <mergeCell ref="B567:F567"/>
    <mergeCell ref="B570:F570"/>
    <mergeCell ref="B585:F585"/>
    <mergeCell ref="B586:F586"/>
    <mergeCell ref="B589:F589"/>
    <mergeCell ref="B590:F590"/>
    <mergeCell ref="B593:F593"/>
    <mergeCell ref="B580:F580"/>
    <mergeCell ref="B581:F581"/>
    <mergeCell ref="B582:F582"/>
    <mergeCell ref="B583:F583"/>
    <mergeCell ref="B584:F584"/>
    <mergeCell ref="B607:F607"/>
    <mergeCell ref="B608:F608"/>
    <mergeCell ref="B610:F610"/>
    <mergeCell ref="B613:F613"/>
    <mergeCell ref="B619:F619"/>
    <mergeCell ref="B594:F594"/>
    <mergeCell ref="B595:F595"/>
    <mergeCell ref="B598:F598"/>
    <mergeCell ref="B601:F601"/>
    <mergeCell ref="B604:F604"/>
    <mergeCell ref="B628:F628"/>
    <mergeCell ref="B629:F629"/>
    <mergeCell ref="B630:F630"/>
    <mergeCell ref="B632:F632"/>
    <mergeCell ref="B633:F633"/>
    <mergeCell ref="B620:F620"/>
    <mergeCell ref="B621:F621"/>
    <mergeCell ref="B622:F622"/>
    <mergeCell ref="B623:F623"/>
    <mergeCell ref="B624:F624"/>
    <mergeCell ref="B639:F639"/>
    <mergeCell ref="B640:F640"/>
    <mergeCell ref="B641:F641"/>
    <mergeCell ref="B642:F642"/>
    <mergeCell ref="B644:F644"/>
    <mergeCell ref="B634:F634"/>
    <mergeCell ref="B635:F635"/>
    <mergeCell ref="B636:F636"/>
    <mergeCell ref="B637:F637"/>
    <mergeCell ref="B638:F638"/>
    <mergeCell ref="B650:F650"/>
    <mergeCell ref="B651:F651"/>
    <mergeCell ref="B652:F652"/>
    <mergeCell ref="B653:F653"/>
    <mergeCell ref="B654:F654"/>
    <mergeCell ref="B645:F645"/>
    <mergeCell ref="B646:F646"/>
    <mergeCell ref="B647:F647"/>
    <mergeCell ref="B648:F648"/>
    <mergeCell ref="B649:F649"/>
    <mergeCell ref="B663:F663"/>
    <mergeCell ref="B664:F664"/>
    <mergeCell ref="B665:F665"/>
    <mergeCell ref="B666:F666"/>
    <mergeCell ref="B667:F667"/>
    <mergeCell ref="B655:F655"/>
    <mergeCell ref="B656:F656"/>
    <mergeCell ref="B657:F657"/>
    <mergeCell ref="B661:F661"/>
    <mergeCell ref="B662:F662"/>
    <mergeCell ref="B674:F674"/>
    <mergeCell ref="B676:F676"/>
    <mergeCell ref="B678:F678"/>
    <mergeCell ref="B679:F679"/>
    <mergeCell ref="B680:F680"/>
    <mergeCell ref="B668:F668"/>
    <mergeCell ref="B669:F669"/>
    <mergeCell ref="B670:F670"/>
    <mergeCell ref="B671:F671"/>
    <mergeCell ref="B673:F673"/>
    <mergeCell ref="B687:F687"/>
    <mergeCell ref="B688:F688"/>
    <mergeCell ref="B689:F689"/>
    <mergeCell ref="B691:F691"/>
    <mergeCell ref="B692:F692"/>
    <mergeCell ref="B681:F681"/>
    <mergeCell ref="B682:F682"/>
    <mergeCell ref="B683:F683"/>
    <mergeCell ref="B684:F684"/>
    <mergeCell ref="B685:F685"/>
    <mergeCell ref="B704:F704"/>
    <mergeCell ref="B705:F705"/>
    <mergeCell ref="B709:F709"/>
    <mergeCell ref="B710:F710"/>
    <mergeCell ref="B711:F711"/>
    <mergeCell ref="B694:F694"/>
    <mergeCell ref="B696:F696"/>
    <mergeCell ref="B701:F701"/>
    <mergeCell ref="B702:F702"/>
    <mergeCell ref="B703:F703"/>
    <mergeCell ref="B717:F717"/>
    <mergeCell ref="B718:F718"/>
    <mergeCell ref="B719:F719"/>
    <mergeCell ref="B721:F721"/>
    <mergeCell ref="B712:F712"/>
    <mergeCell ref="B713:F713"/>
    <mergeCell ref="B714:F714"/>
    <mergeCell ref="B715:F715"/>
    <mergeCell ref="B716:F716"/>
  </mergeCells>
  <conditionalFormatting sqref="F1399">
    <cfRule type="cellIs" dxfId="0" priority="2" stopIfTrue="1" operator="equal">
      <formula>""""""</formula>
    </cfRule>
  </conditionalFormatting>
  <pageMargins left="0.78740157480314965" right="0.74803149606299213" top="1.3779527559055118" bottom="0.78740157480314965" header="0.51181102362204722" footer="0.51181102362204722"/>
  <pageSetup paperSize="9" fitToHeight="0" orientation="portrait" r:id="rId1"/>
  <headerFooter alignWithMargins="0">
    <oddHeader>&amp;L&amp;G</oddHeader>
  </headerFooter>
  <rowBreaks count="78" manualBreakCount="78">
    <brk id="39" max="6" man="1"/>
    <brk id="57" max="6" man="1"/>
    <brk id="79" max="6" man="1"/>
    <brk id="91" max="6" man="1"/>
    <brk id="118" max="6" man="1"/>
    <brk id="141" max="6" man="1"/>
    <brk id="168" max="6" man="1"/>
    <brk id="189" max="6" man="1"/>
    <brk id="218" max="6" man="1"/>
    <brk id="248" max="6" man="1"/>
    <brk id="274" max="6" man="1"/>
    <brk id="298" max="6" man="1"/>
    <brk id="314" max="6" man="1"/>
    <brk id="335" max="6" man="1"/>
    <brk id="352" max="6" man="1"/>
    <brk id="379" max="6" man="1"/>
    <brk id="415" max="6" man="1"/>
    <brk id="443" max="6" man="1"/>
    <brk id="475" max="6" man="1"/>
    <brk id="499" max="6" man="1"/>
    <brk id="533" max="6" man="1"/>
    <brk id="550" max="6" man="1"/>
    <brk id="578" max="6" man="1"/>
    <brk id="613" max="6" man="1"/>
    <brk id="651" max="6" man="1"/>
    <brk id="684" max="6" man="1"/>
    <brk id="716" max="6" man="1"/>
    <brk id="723" max="6" man="1"/>
    <brk id="745" max="6" man="1"/>
    <brk id="770" max="6" man="1"/>
    <brk id="797" max="16383" man="1"/>
    <brk id="837" max="6" man="1"/>
    <brk id="861" max="6" man="1"/>
    <brk id="884" max="5" man="1"/>
    <brk id="916" max="5" man="1"/>
    <brk id="935" max="6" man="1"/>
    <brk id="960" max="6" man="1"/>
    <brk id="993" max="6" man="1"/>
    <brk id="1009" max="6" man="1"/>
    <brk id="1027" max="5" man="1"/>
    <brk id="1042" max="5" man="1"/>
    <brk id="1052" max="5" man="1"/>
    <brk id="1068" max="5" man="1"/>
    <brk id="1083" max="5" man="1"/>
    <brk id="1090" max="6" man="1"/>
    <brk id="1110" max="6" man="1"/>
    <brk id="1124" max="6" man="1"/>
    <brk id="1142" max="6" man="1"/>
    <brk id="1157" max="6" man="1"/>
    <brk id="1184" max="6" man="1"/>
    <brk id="1208" max="6" man="1"/>
    <brk id="1223" max="6" man="1"/>
    <brk id="1245" max="6" man="1"/>
    <brk id="1261" max="6" man="1"/>
    <brk id="1279" max="6" man="1"/>
    <brk id="1308" max="6" man="1"/>
    <brk id="1324" max="6" man="1"/>
    <brk id="1344" max="5" man="1"/>
    <brk id="1371" max="5" man="1"/>
    <brk id="1393" max="6" man="1"/>
    <brk id="1409" max="6" man="1"/>
    <brk id="1430" max="6" man="1"/>
    <brk id="1440" max="5" man="1"/>
    <brk id="1447" max="6" man="1"/>
    <brk id="1455" max="6" man="1"/>
    <brk id="1474" max="6" man="1"/>
    <brk id="1480" max="6" man="1"/>
    <brk id="1483" max="6" man="1"/>
    <brk id="1491" max="6" man="1"/>
    <brk id="1511" max="6" man="1"/>
    <brk id="1537" max="6" man="1"/>
    <brk id="1556" max="6" man="1"/>
    <brk id="1563" max="6" man="1"/>
    <brk id="1583" max="6" man="1"/>
    <brk id="1598" max="6" man="1"/>
    <brk id="1606" max="6" man="1"/>
    <brk id="1615" max="6" man="1"/>
    <brk id="1655" max="6" man="1"/>
  </rowBreaks>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7:F122"/>
  <sheetViews>
    <sheetView view="pageBreakPreview" topLeftCell="A53" zoomScale="85" zoomScaleNormal="100" zoomScaleSheetLayoutView="85" workbookViewId="0">
      <selection activeCell="A6" sqref="A6:XFD27"/>
    </sheetView>
  </sheetViews>
  <sheetFormatPr defaultColWidth="9.140625" defaultRowHeight="12.75"/>
  <cols>
    <col min="1" max="1" width="7" style="2" customWidth="1"/>
    <col min="2" max="2" width="42.7109375" style="2" customWidth="1"/>
    <col min="3" max="3" width="7.85546875" style="2" customWidth="1"/>
    <col min="4" max="4" width="8" style="18" customWidth="1"/>
    <col min="5" max="5" width="9.42578125" style="2" customWidth="1"/>
    <col min="6" max="6" width="12.85546875" style="2" customWidth="1"/>
    <col min="7" max="16384" width="9.140625" style="2"/>
  </cols>
  <sheetData>
    <row r="7" spans="1:6">
      <c r="A7" s="6" t="s">
        <v>311</v>
      </c>
      <c r="B7" s="12" t="s">
        <v>119</v>
      </c>
      <c r="C7" s="32" t="s">
        <v>34</v>
      </c>
      <c r="D7" s="31" t="s">
        <v>0</v>
      </c>
      <c r="E7" s="31" t="s">
        <v>33</v>
      </c>
      <c r="F7" s="30" t="s">
        <v>1</v>
      </c>
    </row>
    <row r="8" spans="1:6">
      <c r="A8" s="19"/>
      <c r="B8" s="33"/>
      <c r="C8" s="1"/>
      <c r="E8" s="18"/>
      <c r="F8" s="20"/>
    </row>
    <row r="9" spans="1:6">
      <c r="A9" s="19"/>
      <c r="B9" s="22"/>
      <c r="C9" s="1"/>
      <c r="E9" s="18"/>
      <c r="F9" s="20"/>
    </row>
    <row r="10" spans="1:6" ht="25.5">
      <c r="A10" s="19"/>
      <c r="B10" s="28" t="s">
        <v>186</v>
      </c>
      <c r="C10" s="1"/>
      <c r="E10" s="18"/>
      <c r="F10" s="20"/>
    </row>
    <row r="11" spans="1:6" s="101" customFormat="1" ht="116.25" customHeight="1">
      <c r="A11" s="126" t="s">
        <v>2</v>
      </c>
      <c r="B11" s="88" t="s">
        <v>173</v>
      </c>
      <c r="C11" s="89"/>
      <c r="D11" s="89"/>
      <c r="E11" s="89"/>
      <c r="F11" s="89"/>
    </row>
    <row r="12" spans="1:6" s="101" customFormat="1">
      <c r="A12" s="127"/>
      <c r="B12" s="100" t="s">
        <v>132</v>
      </c>
      <c r="C12" s="128" t="s">
        <v>29</v>
      </c>
      <c r="D12" s="129">
        <f>'M.1.1_2.1_ARH'!D887+'M.1.1_2.1_ARH'!D888+'M.1.1_2.1_ARH'!D892+'M.1.1_2.1_ARH'!D896</f>
        <v>1036</v>
      </c>
      <c r="E12" s="129">
        <v>300</v>
      </c>
      <c r="F12" s="130">
        <f>E12*D12</f>
        <v>310800</v>
      </c>
    </row>
    <row r="13" spans="1:6" s="101" customFormat="1">
      <c r="A13" s="127"/>
      <c r="B13" s="100" t="s">
        <v>188</v>
      </c>
      <c r="C13" s="128" t="s">
        <v>29</v>
      </c>
      <c r="D13" s="129">
        <f>'M.1.1_2.1_ARH'!D909</f>
        <v>295</v>
      </c>
      <c r="E13" s="129">
        <v>300</v>
      </c>
      <c r="F13" s="130">
        <f>E13*D13</f>
        <v>88500</v>
      </c>
    </row>
    <row r="14" spans="1:6" s="101" customFormat="1">
      <c r="A14" s="127"/>
      <c r="B14" s="90"/>
      <c r="C14" s="91"/>
      <c r="D14" s="92"/>
      <c r="E14" s="93"/>
      <c r="F14" s="94"/>
    </row>
    <row r="15" spans="1:6" s="101" customFormat="1" ht="105" customHeight="1">
      <c r="A15" s="131" t="s">
        <v>3</v>
      </c>
      <c r="B15" s="88" t="s">
        <v>187</v>
      </c>
      <c r="C15" s="95"/>
      <c r="D15" s="95"/>
      <c r="E15" s="95"/>
      <c r="F15" s="95"/>
    </row>
    <row r="16" spans="1:6" s="101" customFormat="1">
      <c r="A16" s="127"/>
      <c r="B16" s="100" t="s">
        <v>132</v>
      </c>
      <c r="C16" s="128" t="s">
        <v>29</v>
      </c>
      <c r="D16" s="129">
        <f>D12</f>
        <v>1036</v>
      </c>
      <c r="E16" s="129">
        <v>110</v>
      </c>
      <c r="F16" s="132">
        <f>D16*E16</f>
        <v>113960</v>
      </c>
    </row>
    <row r="17" spans="1:6" s="101" customFormat="1">
      <c r="A17" s="127"/>
      <c r="B17" s="100" t="s">
        <v>188</v>
      </c>
      <c r="C17" s="128" t="s">
        <v>29</v>
      </c>
      <c r="D17" s="129">
        <f>D13</f>
        <v>295</v>
      </c>
      <c r="E17" s="129">
        <v>110</v>
      </c>
      <c r="F17" s="132">
        <f>D17*E17</f>
        <v>32450</v>
      </c>
    </row>
    <row r="18" spans="1:6" s="101" customFormat="1">
      <c r="A18" s="127"/>
      <c r="B18" s="128"/>
      <c r="C18" s="128"/>
      <c r="D18" s="129"/>
      <c r="E18" s="129"/>
      <c r="F18" s="132"/>
    </row>
    <row r="19" spans="1:6" s="101" customFormat="1">
      <c r="A19" s="127"/>
      <c r="B19" s="128"/>
      <c r="C19" s="128"/>
      <c r="D19" s="129"/>
      <c r="E19" s="129"/>
      <c r="F19" s="132"/>
    </row>
    <row r="20" spans="1:6" s="101" customFormat="1" ht="92.25" customHeight="1">
      <c r="A20" s="126">
        <v>3</v>
      </c>
      <c r="B20" s="96" t="s">
        <v>273</v>
      </c>
      <c r="C20" s="97"/>
      <c r="D20" s="97"/>
      <c r="E20" s="97"/>
      <c r="F20" s="97"/>
    </row>
    <row r="21" spans="1:6" s="101" customFormat="1" ht="12.75" customHeight="1">
      <c r="A21" s="127"/>
      <c r="B21" s="100" t="s">
        <v>132</v>
      </c>
      <c r="C21" s="128" t="s">
        <v>29</v>
      </c>
      <c r="D21" s="129">
        <f>D16</f>
        <v>1036</v>
      </c>
      <c r="E21" s="129">
        <v>20</v>
      </c>
      <c r="F21" s="132">
        <f>D21*E21</f>
        <v>20720</v>
      </c>
    </row>
    <row r="22" spans="1:6" s="101" customFormat="1" ht="12.75" customHeight="1">
      <c r="A22" s="127"/>
      <c r="B22" s="100" t="s">
        <v>188</v>
      </c>
      <c r="C22" s="128" t="s">
        <v>29</v>
      </c>
      <c r="D22" s="129">
        <f>D17</f>
        <v>295</v>
      </c>
      <c r="E22" s="129">
        <v>20</v>
      </c>
      <c r="F22" s="132">
        <f>D22*E22</f>
        <v>5900</v>
      </c>
    </row>
    <row r="23" spans="1:6" s="101" customFormat="1" ht="12.75" customHeight="1">
      <c r="A23" s="127"/>
      <c r="B23" s="97"/>
      <c r="C23" s="128"/>
      <c r="D23" s="129"/>
      <c r="E23" s="129"/>
      <c r="F23" s="132"/>
    </row>
    <row r="24" spans="1:6" s="101" customFormat="1" ht="51" customHeight="1">
      <c r="A24" s="126">
        <v>4</v>
      </c>
      <c r="B24" s="96" t="s">
        <v>174</v>
      </c>
      <c r="C24" s="97"/>
      <c r="D24" s="97"/>
      <c r="E24" s="97"/>
      <c r="F24" s="97"/>
    </row>
    <row r="25" spans="1:6" s="101" customFormat="1" ht="12.75" customHeight="1">
      <c r="A25" s="127"/>
      <c r="B25" s="100" t="s">
        <v>132</v>
      </c>
      <c r="C25" s="128" t="s">
        <v>29</v>
      </c>
      <c r="D25" s="129">
        <f>D21</f>
        <v>1036</v>
      </c>
      <c r="E25" s="129">
        <v>25</v>
      </c>
      <c r="F25" s="132">
        <f>D25*E25</f>
        <v>25900</v>
      </c>
    </row>
    <row r="26" spans="1:6" s="101" customFormat="1" ht="12.75" customHeight="1">
      <c r="A26" s="127"/>
      <c r="B26" s="100" t="s">
        <v>188</v>
      </c>
      <c r="C26" s="128" t="s">
        <v>29</v>
      </c>
      <c r="D26" s="129">
        <f>D22</f>
        <v>295</v>
      </c>
      <c r="E26" s="129">
        <v>26</v>
      </c>
      <c r="F26" s="132">
        <f>D26*E26</f>
        <v>7670</v>
      </c>
    </row>
    <row r="27" spans="1:6" s="101" customFormat="1" ht="12.75" customHeight="1">
      <c r="A27" s="127"/>
      <c r="B27" s="100"/>
      <c r="C27" s="128"/>
      <c r="D27" s="129"/>
      <c r="E27" s="129"/>
      <c r="F27" s="132"/>
    </row>
    <row r="28" spans="1:6" s="101" customFormat="1" ht="189" customHeight="1">
      <c r="A28" s="126">
        <v>5</v>
      </c>
      <c r="B28" s="88" t="s">
        <v>175</v>
      </c>
      <c r="C28" s="89"/>
      <c r="D28" s="89"/>
      <c r="E28" s="89"/>
      <c r="F28" s="89"/>
    </row>
    <row r="29" spans="1:6" s="101" customFormat="1">
      <c r="A29" s="127"/>
      <c r="B29" s="100" t="s">
        <v>189</v>
      </c>
      <c r="C29" s="128" t="s">
        <v>31</v>
      </c>
      <c r="D29" s="129">
        <f>'M.1.1_2.1_ARH'!D888*0.06+D12*0.25*0.06</f>
        <v>25.14</v>
      </c>
      <c r="E29" s="129">
        <v>1100</v>
      </c>
      <c r="F29" s="132">
        <f>D29*E29</f>
        <v>27654</v>
      </c>
    </row>
    <row r="30" spans="1:6" s="101" customFormat="1">
      <c r="A30" s="127"/>
      <c r="B30" s="128"/>
      <c r="C30" s="128"/>
      <c r="D30" s="129"/>
      <c r="E30" s="129"/>
      <c r="F30" s="132"/>
    </row>
    <row r="31" spans="1:6" s="101" customFormat="1" ht="90" customHeight="1">
      <c r="A31" s="131" t="s">
        <v>176</v>
      </c>
      <c r="B31" s="88" t="s">
        <v>177</v>
      </c>
      <c r="C31" s="89"/>
      <c r="D31" s="89"/>
      <c r="E31" s="89"/>
      <c r="F31" s="89"/>
    </row>
    <row r="32" spans="1:6" s="101" customFormat="1">
      <c r="A32" s="127"/>
      <c r="B32" s="100" t="s">
        <v>132</v>
      </c>
      <c r="C32" s="128" t="s">
        <v>29</v>
      </c>
      <c r="D32" s="129">
        <f>D25-0.25*D25-'M.1.1_2.1_ARH'!D888</f>
        <v>617</v>
      </c>
      <c r="E32" s="129">
        <v>150</v>
      </c>
      <c r="F32" s="132">
        <f>D32*E32</f>
        <v>92550</v>
      </c>
    </row>
    <row r="33" spans="1:6" s="101" customFormat="1">
      <c r="A33" s="127"/>
      <c r="B33" s="100" t="s">
        <v>188</v>
      </c>
      <c r="C33" s="128" t="s">
        <v>29</v>
      </c>
      <c r="D33" s="129">
        <f>D26</f>
        <v>295</v>
      </c>
      <c r="E33" s="129">
        <v>150</v>
      </c>
      <c r="F33" s="132">
        <f>D33*E33</f>
        <v>44250</v>
      </c>
    </row>
    <row r="34" spans="1:6" s="101" customFormat="1">
      <c r="A34" s="127"/>
      <c r="B34" s="88"/>
      <c r="C34" s="128"/>
      <c r="D34" s="129"/>
      <c r="E34" s="129"/>
      <c r="F34" s="132"/>
    </row>
    <row r="35" spans="1:6" s="101" customFormat="1" ht="196.5" customHeight="1">
      <c r="A35" s="126">
        <v>7</v>
      </c>
      <c r="B35" s="98" t="s">
        <v>178</v>
      </c>
      <c r="C35" s="128"/>
      <c r="D35" s="129"/>
      <c r="E35" s="129"/>
      <c r="F35" s="132"/>
    </row>
    <row r="36" spans="1:6" s="101" customFormat="1">
      <c r="A36" s="127"/>
      <c r="B36" s="100" t="s">
        <v>189</v>
      </c>
      <c r="C36" s="128" t="s">
        <v>29</v>
      </c>
      <c r="D36" s="129">
        <f>'M.1.1_2.1_ARH'!D888+0.25*D12</f>
        <v>419</v>
      </c>
      <c r="E36" s="129">
        <v>135</v>
      </c>
      <c r="F36" s="132">
        <f>D36*E36</f>
        <v>56565</v>
      </c>
    </row>
    <row r="37" spans="1:6" s="101" customFormat="1">
      <c r="A37" s="127"/>
      <c r="B37" s="100" t="s">
        <v>188</v>
      </c>
      <c r="C37" s="128" t="s">
        <v>29</v>
      </c>
      <c r="D37" s="129">
        <f>D33</f>
        <v>295</v>
      </c>
      <c r="E37" s="129">
        <v>150</v>
      </c>
      <c r="F37" s="132">
        <f>D37*E37</f>
        <v>44250</v>
      </c>
    </row>
    <row r="38" spans="1:6" s="101" customFormat="1">
      <c r="A38" s="127"/>
      <c r="B38" s="98"/>
      <c r="C38" s="128"/>
      <c r="D38" s="129"/>
      <c r="E38" s="129"/>
      <c r="F38" s="132"/>
    </row>
    <row r="39" spans="1:6" s="101" customFormat="1" ht="132.75" customHeight="1">
      <c r="A39" s="131" t="s">
        <v>179</v>
      </c>
      <c r="B39" s="98" t="s">
        <v>180</v>
      </c>
      <c r="C39" s="97"/>
      <c r="D39" s="97"/>
      <c r="E39" s="97"/>
      <c r="F39" s="97"/>
    </row>
    <row r="40" spans="1:6" s="101" customFormat="1">
      <c r="A40" s="127"/>
      <c r="B40" s="100" t="s">
        <v>189</v>
      </c>
      <c r="C40" s="128" t="s">
        <v>29</v>
      </c>
      <c r="D40" s="129">
        <f>D36</f>
        <v>419</v>
      </c>
      <c r="E40" s="129">
        <v>280</v>
      </c>
      <c r="F40" s="132">
        <f>D40*E40</f>
        <v>117320</v>
      </c>
    </row>
    <row r="41" spans="1:6" s="101" customFormat="1">
      <c r="A41" s="127"/>
      <c r="B41" s="98"/>
      <c r="C41" s="128"/>
      <c r="D41" s="129"/>
      <c r="E41" s="129"/>
      <c r="F41" s="132"/>
    </row>
    <row r="42" spans="1:6" s="101" customFormat="1" ht="89.25">
      <c r="A42" s="131" t="s">
        <v>179</v>
      </c>
      <c r="B42" s="96" t="s">
        <v>190</v>
      </c>
      <c r="C42" s="97"/>
      <c r="D42" s="97"/>
      <c r="E42" s="97"/>
      <c r="F42" s="97"/>
    </row>
    <row r="43" spans="1:6" s="101" customFormat="1">
      <c r="A43" s="127"/>
      <c r="B43" s="100" t="s">
        <v>188</v>
      </c>
      <c r="C43" s="128" t="s">
        <v>29</v>
      </c>
      <c r="D43" s="129">
        <f>D37</f>
        <v>295</v>
      </c>
      <c r="E43" s="129">
        <v>280</v>
      </c>
      <c r="F43" s="132">
        <f>D43*E43</f>
        <v>82600</v>
      </c>
    </row>
    <row r="44" spans="1:6" s="101" customFormat="1">
      <c r="A44" s="127"/>
      <c r="B44" s="98"/>
      <c r="C44" s="128"/>
      <c r="D44" s="129"/>
      <c r="E44" s="129"/>
      <c r="F44" s="132"/>
    </row>
    <row r="45" spans="1:6" s="101" customFormat="1" ht="76.5">
      <c r="A45" s="131">
        <v>9</v>
      </c>
      <c r="B45" s="96" t="s">
        <v>191</v>
      </c>
      <c r="C45" s="97"/>
      <c r="D45" s="97"/>
      <c r="E45" s="97"/>
      <c r="F45" s="97"/>
    </row>
    <row r="46" spans="1:6" s="101" customFormat="1">
      <c r="A46" s="127"/>
      <c r="B46" s="100" t="s">
        <v>132</v>
      </c>
      <c r="C46" s="128" t="s">
        <v>29</v>
      </c>
      <c r="D46" s="129">
        <f>D12-D40</f>
        <v>617</v>
      </c>
      <c r="E46" s="129">
        <v>180</v>
      </c>
      <c r="F46" s="132">
        <f>D46*E46</f>
        <v>111060</v>
      </c>
    </row>
    <row r="47" spans="1:6" s="101" customFormat="1">
      <c r="A47" s="127"/>
      <c r="B47" s="98"/>
      <c r="C47" s="128"/>
      <c r="D47" s="129"/>
      <c r="E47" s="129"/>
      <c r="F47" s="132"/>
    </row>
    <row r="48" spans="1:6" s="101" customFormat="1">
      <c r="A48" s="127"/>
      <c r="B48" s="99" t="s">
        <v>181</v>
      </c>
      <c r="C48" s="128"/>
      <c r="D48" s="129"/>
      <c r="E48" s="129"/>
      <c r="F48" s="132"/>
    </row>
    <row r="49" spans="1:6" s="101" customFormat="1" ht="273" customHeight="1">
      <c r="A49" s="126">
        <v>11</v>
      </c>
      <c r="B49" s="96" t="s">
        <v>182</v>
      </c>
      <c r="C49" s="128"/>
      <c r="D49" s="129"/>
      <c r="E49" s="129"/>
      <c r="F49" s="132"/>
    </row>
    <row r="50" spans="1:6" s="101" customFormat="1">
      <c r="A50" s="127"/>
      <c r="B50" s="99"/>
      <c r="C50" s="128" t="s">
        <v>29</v>
      </c>
      <c r="D50" s="129">
        <f>'M.1.1_2.1_ARH'!D912+'M.1.1_2.1_ARH'!D914</f>
        <v>195</v>
      </c>
      <c r="E50" s="129">
        <v>160</v>
      </c>
      <c r="F50" s="132">
        <f>D50*E50</f>
        <v>31200</v>
      </c>
    </row>
    <row r="51" spans="1:6" s="101" customFormat="1">
      <c r="A51" s="127"/>
      <c r="B51" s="99"/>
      <c r="C51" s="128"/>
      <c r="D51" s="129"/>
      <c r="E51" s="129"/>
      <c r="F51" s="132"/>
    </row>
    <row r="52" spans="1:6" s="101" customFormat="1" ht="89.25">
      <c r="A52" s="126">
        <v>12</v>
      </c>
      <c r="B52" s="96" t="s">
        <v>183</v>
      </c>
      <c r="C52" s="128"/>
      <c r="D52" s="129"/>
      <c r="E52" s="129"/>
      <c r="F52" s="132"/>
    </row>
    <row r="53" spans="1:6" s="101" customFormat="1">
      <c r="A53" s="127"/>
      <c r="B53" s="99"/>
      <c r="C53" s="128" t="s">
        <v>29</v>
      </c>
      <c r="D53" s="129">
        <f>D50</f>
        <v>195</v>
      </c>
      <c r="E53" s="129">
        <v>35</v>
      </c>
      <c r="F53" s="132">
        <f>D53*E53</f>
        <v>6825</v>
      </c>
    </row>
    <row r="54" spans="1:6" s="101" customFormat="1">
      <c r="A54" s="127"/>
      <c r="B54" s="99"/>
      <c r="C54" s="128"/>
      <c r="D54" s="129"/>
      <c r="E54" s="129"/>
      <c r="F54" s="132"/>
    </row>
    <row r="55" spans="1:6" s="101" customFormat="1" ht="180" customHeight="1">
      <c r="A55" s="126">
        <v>13</v>
      </c>
      <c r="B55" s="96" t="s">
        <v>184</v>
      </c>
      <c r="C55" s="128"/>
      <c r="D55" s="129"/>
      <c r="E55" s="129"/>
      <c r="F55" s="132"/>
    </row>
    <row r="56" spans="1:6" s="101" customFormat="1">
      <c r="A56" s="127"/>
      <c r="B56" s="99"/>
      <c r="C56" s="128" t="s">
        <v>29</v>
      </c>
      <c r="D56" s="129">
        <f>D53</f>
        <v>195</v>
      </c>
      <c r="E56" s="129">
        <v>110</v>
      </c>
      <c r="F56" s="132">
        <f>D56*E56</f>
        <v>21450</v>
      </c>
    </row>
    <row r="57" spans="1:6" s="101" customFormat="1">
      <c r="A57" s="127"/>
      <c r="B57" s="99"/>
      <c r="C57" s="128"/>
      <c r="D57" s="129"/>
      <c r="E57" s="129"/>
      <c r="F57" s="132"/>
    </row>
    <row r="58" spans="1:6" s="101" customFormat="1" ht="51">
      <c r="A58" s="126">
        <v>14</v>
      </c>
      <c r="B58" s="96" t="s">
        <v>185</v>
      </c>
      <c r="C58" s="128"/>
      <c r="D58" s="129"/>
      <c r="E58" s="129"/>
      <c r="F58" s="132"/>
    </row>
    <row r="59" spans="1:6" s="101" customFormat="1">
      <c r="A59" s="127"/>
      <c r="B59" s="96"/>
      <c r="C59" s="128" t="s">
        <v>29</v>
      </c>
      <c r="D59" s="129">
        <f>D56</f>
        <v>195</v>
      </c>
      <c r="E59" s="129">
        <v>25</v>
      </c>
      <c r="F59" s="132">
        <f>D59*E59</f>
        <v>4875</v>
      </c>
    </row>
    <row r="60" spans="1:6">
      <c r="A60" s="32"/>
      <c r="E60" s="20"/>
      <c r="F60" s="20"/>
    </row>
    <row r="61" spans="1:6">
      <c r="A61" s="32"/>
      <c r="E61" s="20"/>
      <c r="F61" s="20"/>
    </row>
    <row r="62" spans="1:6">
      <c r="A62" s="19"/>
      <c r="B62" s="124" t="s">
        <v>121</v>
      </c>
      <c r="C62" s="125"/>
      <c r="D62" s="26"/>
      <c r="E62" s="26"/>
      <c r="F62" s="29">
        <f>SUM(F2:F61)</f>
        <v>1246499</v>
      </c>
    </row>
    <row r="63" spans="1:6">
      <c r="A63" s="19"/>
      <c r="B63" s="33"/>
      <c r="C63" s="1"/>
      <c r="E63" s="18"/>
      <c r="F63" s="20"/>
    </row>
    <row r="64" spans="1:6">
      <c r="A64" s="19"/>
      <c r="B64" s="3"/>
      <c r="C64" s="1"/>
      <c r="E64" s="18"/>
      <c r="F64" s="20"/>
    </row>
    <row r="65" spans="1:6">
      <c r="A65" s="19"/>
      <c r="B65" s="3"/>
      <c r="C65" s="1"/>
      <c r="E65" s="18"/>
      <c r="F65" s="20"/>
    </row>
    <row r="66" spans="1:6">
      <c r="A66" s="19"/>
      <c r="B66" s="3"/>
      <c r="C66" s="1"/>
      <c r="E66" s="18"/>
      <c r="F66" s="20"/>
    </row>
    <row r="67" spans="1:6">
      <c r="A67" s="19"/>
      <c r="B67" s="3"/>
      <c r="C67" s="1"/>
      <c r="E67" s="18"/>
      <c r="F67" s="20"/>
    </row>
    <row r="68" spans="1:6">
      <c r="A68" s="19"/>
      <c r="B68" s="3"/>
      <c r="C68" s="1"/>
      <c r="E68" s="18"/>
      <c r="F68" s="20"/>
    </row>
    <row r="69" spans="1:6">
      <c r="A69" s="19"/>
      <c r="B69" s="3"/>
      <c r="C69" s="1"/>
      <c r="E69" s="18"/>
      <c r="F69" s="20"/>
    </row>
    <row r="70" spans="1:6">
      <c r="A70" s="19"/>
      <c r="B70" s="3"/>
      <c r="C70" s="1"/>
      <c r="E70" s="18"/>
      <c r="F70" s="20"/>
    </row>
    <row r="71" spans="1:6">
      <c r="A71" s="19"/>
      <c r="B71" s="3"/>
      <c r="C71" s="1"/>
      <c r="E71" s="18"/>
      <c r="F71" s="20"/>
    </row>
    <row r="72" spans="1:6">
      <c r="A72" s="19"/>
      <c r="B72" s="3"/>
      <c r="C72" s="1"/>
      <c r="E72" s="18"/>
      <c r="F72" s="20"/>
    </row>
    <row r="73" spans="1:6">
      <c r="A73" s="19"/>
      <c r="B73" s="3"/>
      <c r="C73" s="1"/>
      <c r="E73" s="18"/>
      <c r="F73" s="20"/>
    </row>
    <row r="74" spans="1:6">
      <c r="A74" s="19"/>
      <c r="B74" s="3"/>
      <c r="C74" s="1"/>
      <c r="E74" s="18"/>
      <c r="F74" s="20"/>
    </row>
    <row r="75" spans="1:6">
      <c r="A75" s="19"/>
      <c r="B75" s="3"/>
      <c r="C75" s="1"/>
      <c r="E75" s="18"/>
      <c r="F75" s="20"/>
    </row>
    <row r="76" spans="1:6">
      <c r="A76" s="19"/>
      <c r="B76" s="3"/>
      <c r="C76" s="1"/>
      <c r="E76" s="18"/>
      <c r="F76" s="20"/>
    </row>
    <row r="77" spans="1:6">
      <c r="A77" s="19"/>
      <c r="B77" s="3"/>
      <c r="C77" s="1"/>
      <c r="E77" s="18"/>
      <c r="F77" s="20"/>
    </row>
    <row r="78" spans="1:6">
      <c r="A78" s="19"/>
      <c r="B78" s="3"/>
      <c r="C78" s="1"/>
      <c r="E78" s="18"/>
      <c r="F78" s="20"/>
    </row>
    <row r="79" spans="1:6">
      <c r="A79" s="19"/>
      <c r="B79" s="3"/>
      <c r="C79" s="1"/>
      <c r="E79" s="18"/>
      <c r="F79" s="20"/>
    </row>
    <row r="80" spans="1:6">
      <c r="A80" s="19"/>
      <c r="B80" s="3"/>
      <c r="C80" s="1"/>
      <c r="E80" s="18"/>
      <c r="F80" s="20"/>
    </row>
    <row r="81" spans="1:6">
      <c r="A81" s="19"/>
      <c r="B81" s="3"/>
      <c r="C81" s="1"/>
      <c r="E81" s="18"/>
      <c r="F81" s="20"/>
    </row>
    <row r="82" spans="1:6">
      <c r="A82" s="19"/>
      <c r="B82" s="3"/>
      <c r="C82" s="1"/>
      <c r="E82" s="18"/>
      <c r="F82" s="20"/>
    </row>
    <row r="83" spans="1:6">
      <c r="A83" s="19"/>
      <c r="B83" s="3"/>
      <c r="C83" s="1"/>
      <c r="E83" s="18"/>
      <c r="F83" s="20"/>
    </row>
    <row r="84" spans="1:6">
      <c r="A84" s="19"/>
      <c r="B84" s="3"/>
      <c r="C84" s="1"/>
      <c r="E84" s="18"/>
      <c r="F84" s="20"/>
    </row>
    <row r="85" spans="1:6">
      <c r="A85" s="19"/>
      <c r="B85" s="3"/>
      <c r="C85" s="1"/>
      <c r="E85" s="18"/>
      <c r="F85" s="20"/>
    </row>
    <row r="86" spans="1:6">
      <c r="A86" s="19"/>
      <c r="B86" s="3"/>
      <c r="C86" s="1"/>
      <c r="E86" s="18"/>
      <c r="F86" s="20"/>
    </row>
    <row r="87" spans="1:6">
      <c r="A87" s="19"/>
      <c r="B87" s="3"/>
      <c r="C87" s="1"/>
      <c r="E87" s="18"/>
      <c r="F87" s="20"/>
    </row>
    <row r="88" spans="1:6">
      <c r="A88" s="19"/>
      <c r="B88" s="3"/>
      <c r="C88" s="1"/>
      <c r="E88" s="18"/>
      <c r="F88" s="20"/>
    </row>
    <row r="89" spans="1:6">
      <c r="A89" s="19"/>
      <c r="B89" s="5"/>
      <c r="C89" s="1"/>
      <c r="E89" s="18"/>
      <c r="F89" s="20"/>
    </row>
    <row r="90" spans="1:6">
      <c r="A90" s="19"/>
      <c r="B90" s="5"/>
      <c r="C90" s="1"/>
      <c r="E90" s="18"/>
      <c r="F90" s="20"/>
    </row>
    <row r="91" spans="1:6">
      <c r="A91" s="19"/>
      <c r="B91" s="5"/>
      <c r="C91" s="1"/>
      <c r="E91" s="18"/>
      <c r="F91" s="20"/>
    </row>
    <row r="92" spans="1:6">
      <c r="A92" s="19"/>
      <c r="B92" s="5"/>
      <c r="C92" s="1"/>
      <c r="E92" s="18"/>
      <c r="F92" s="20"/>
    </row>
    <row r="93" spans="1:6">
      <c r="A93" s="19"/>
      <c r="B93" s="5"/>
      <c r="C93" s="1"/>
      <c r="E93" s="18"/>
      <c r="F93" s="20"/>
    </row>
    <row r="94" spans="1:6">
      <c r="A94" s="19"/>
      <c r="B94" s="5"/>
      <c r="C94" s="1"/>
      <c r="E94" s="18"/>
      <c r="F94" s="20"/>
    </row>
    <row r="95" spans="1:6">
      <c r="A95" s="19"/>
      <c r="B95" s="5"/>
      <c r="C95" s="1"/>
      <c r="E95" s="18"/>
      <c r="F95" s="20"/>
    </row>
    <row r="96" spans="1:6">
      <c r="A96" s="19"/>
      <c r="B96" s="5"/>
      <c r="C96" s="1"/>
      <c r="E96" s="18"/>
      <c r="F96" s="20"/>
    </row>
    <row r="97" spans="1:6">
      <c r="A97" s="19"/>
      <c r="B97" s="33"/>
      <c r="C97" s="1"/>
      <c r="E97" s="18"/>
      <c r="F97" s="20"/>
    </row>
    <row r="98" spans="1:6">
      <c r="A98" s="19"/>
      <c r="B98" s="3"/>
      <c r="C98" s="1"/>
      <c r="E98" s="18"/>
      <c r="F98" s="20"/>
    </row>
    <row r="99" spans="1:6" ht="15">
      <c r="A99" s="19"/>
      <c r="B99" s="7"/>
      <c r="C99" s="1032"/>
      <c r="D99" s="1032"/>
      <c r="E99" s="1032"/>
      <c r="F99" s="1032"/>
    </row>
    <row r="100" spans="1:6">
      <c r="A100" s="6"/>
      <c r="B100" s="7"/>
      <c r="C100" s="1"/>
      <c r="E100" s="18"/>
      <c r="F100" s="20"/>
    </row>
    <row r="101" spans="1:6">
      <c r="A101" s="6"/>
      <c r="B101" s="7"/>
      <c r="C101" s="1"/>
      <c r="E101" s="18"/>
      <c r="F101" s="20"/>
    </row>
    <row r="102" spans="1:6">
      <c r="A102" s="6"/>
      <c r="B102" s="7"/>
      <c r="C102" s="1"/>
      <c r="E102" s="18"/>
      <c r="F102" s="20"/>
    </row>
    <row r="103" spans="1:6">
      <c r="A103" s="6"/>
      <c r="B103" s="7"/>
      <c r="C103" s="1"/>
      <c r="D103" s="123"/>
      <c r="E103" s="18"/>
      <c r="F103" s="20"/>
    </row>
    <row r="104" spans="1:6">
      <c r="A104" s="6"/>
      <c r="B104" s="7"/>
      <c r="C104" s="1"/>
      <c r="E104" s="18"/>
      <c r="F104" s="20"/>
    </row>
    <row r="105" spans="1:6">
      <c r="A105" s="6"/>
      <c r="B105" s="7"/>
      <c r="C105" s="1"/>
      <c r="E105" s="18"/>
      <c r="F105" s="20"/>
    </row>
    <row r="106" spans="1:6">
      <c r="A106" s="6"/>
      <c r="B106" s="7"/>
      <c r="C106" s="1"/>
      <c r="D106" s="123"/>
      <c r="E106" s="18"/>
      <c r="F106" s="20"/>
    </row>
    <row r="107" spans="1:6">
      <c r="A107" s="6"/>
      <c r="B107" s="7"/>
      <c r="C107" s="1"/>
      <c r="D107" s="123"/>
      <c r="E107" s="18"/>
      <c r="F107" s="20"/>
    </row>
    <row r="108" spans="1:6">
      <c r="A108" s="6"/>
      <c r="B108" s="7"/>
      <c r="C108" s="1"/>
      <c r="E108" s="18"/>
      <c r="F108" s="20"/>
    </row>
    <row r="109" spans="1:6">
      <c r="A109" s="6"/>
      <c r="B109" s="7"/>
      <c r="C109" s="1"/>
      <c r="E109" s="18"/>
      <c r="F109" s="20"/>
    </row>
    <row r="110" spans="1:6">
      <c r="A110" s="6"/>
      <c r="B110" s="7"/>
      <c r="C110" s="1"/>
      <c r="E110" s="18"/>
      <c r="F110" s="20"/>
    </row>
    <row r="111" spans="1:6">
      <c r="A111" s="6"/>
      <c r="B111" s="7"/>
      <c r="C111" s="1"/>
      <c r="E111" s="18"/>
      <c r="F111" s="20"/>
    </row>
    <row r="112" spans="1:6">
      <c r="A112" s="19"/>
      <c r="B112" s="3"/>
      <c r="C112" s="1"/>
      <c r="E112" s="18"/>
      <c r="F112" s="20"/>
    </row>
    <row r="113" spans="1:6">
      <c r="A113" s="19"/>
      <c r="B113" s="3"/>
      <c r="C113" s="1"/>
      <c r="E113" s="18"/>
      <c r="F113" s="20"/>
    </row>
    <row r="114" spans="1:6">
      <c r="A114" s="19"/>
      <c r="B114" s="8"/>
      <c r="C114" s="1"/>
      <c r="E114" s="18"/>
      <c r="F114" s="20"/>
    </row>
    <row r="115" spans="1:6">
      <c r="A115" s="19"/>
      <c r="B115" s="34"/>
      <c r="C115" s="1"/>
      <c r="E115" s="18"/>
      <c r="F115" s="20"/>
    </row>
    <row r="116" spans="1:6">
      <c r="A116" s="19"/>
      <c r="B116" s="8"/>
      <c r="C116" s="9"/>
      <c r="D116" s="16"/>
      <c r="E116" s="10"/>
      <c r="F116" s="20"/>
    </row>
    <row r="117" spans="1:6">
      <c r="A117" s="19"/>
      <c r="B117" s="34"/>
      <c r="C117" s="1"/>
      <c r="E117" s="18"/>
      <c r="F117" s="20"/>
    </row>
    <row r="118" spans="1:6">
      <c r="A118" s="19"/>
      <c r="B118" s="8"/>
      <c r="C118" s="9"/>
      <c r="D118" s="16"/>
      <c r="E118" s="10"/>
      <c r="F118" s="20"/>
    </row>
    <row r="119" spans="1:6">
      <c r="A119" s="19"/>
      <c r="B119" s="3"/>
      <c r="C119" s="1"/>
      <c r="E119" s="18"/>
      <c r="F119" s="20"/>
    </row>
    <row r="120" spans="1:6">
      <c r="A120" s="19"/>
      <c r="B120" s="3"/>
      <c r="C120" s="1"/>
      <c r="E120" s="18"/>
      <c r="F120" s="20"/>
    </row>
    <row r="121" spans="1:6">
      <c r="A121" s="19"/>
      <c r="B121" s="3"/>
      <c r="C121" s="1"/>
      <c r="E121" s="18"/>
      <c r="F121" s="20"/>
    </row>
    <row r="122" spans="1:6">
      <c r="A122" s="19"/>
      <c r="B122" s="3"/>
      <c r="C122" s="1"/>
      <c r="E122" s="18"/>
      <c r="F122" s="20"/>
    </row>
  </sheetData>
  <mergeCells count="1">
    <mergeCell ref="C99:F99"/>
  </mergeCells>
  <pageMargins left="0.74803149606299202" right="0.74803149606299202" top="0.98425196850393704" bottom="0.98425196850393704" header="0.511811023622047" footer="0.511811023622047"/>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6"/>
  <sheetViews>
    <sheetView view="pageBreakPreview" zoomScale="115" zoomScaleNormal="100" zoomScaleSheetLayoutView="115" workbookViewId="0">
      <selection activeCell="A6" sqref="A6:XFD27"/>
    </sheetView>
  </sheetViews>
  <sheetFormatPr defaultRowHeight="12.75"/>
  <cols>
    <col min="1" max="1" width="7" style="101" customWidth="1"/>
    <col min="2" max="2" width="42.28515625" style="101" customWidth="1"/>
    <col min="3" max="3" width="9.140625" style="101"/>
    <col min="4" max="4" width="9.140625" style="176"/>
    <col min="5" max="5" width="10.7109375" style="101" bestFit="1" customWidth="1"/>
    <col min="6" max="6" width="10" style="101" customWidth="1"/>
    <col min="7" max="8" width="9.140625" style="101"/>
    <col min="9" max="9" width="10" style="101" bestFit="1" customWidth="1"/>
    <col min="10" max="10" width="0" style="101" hidden="1" customWidth="1"/>
    <col min="11" max="256" width="9.140625" style="101"/>
    <col min="257" max="257" width="7" style="101" customWidth="1"/>
    <col min="258" max="258" width="42.28515625" style="101" customWidth="1"/>
    <col min="259" max="260" width="9.140625" style="101"/>
    <col min="261" max="261" width="10.7109375" style="101" bestFit="1" customWidth="1"/>
    <col min="262" max="262" width="10" style="101" customWidth="1"/>
    <col min="263" max="264" width="9.140625" style="101"/>
    <col min="265" max="265" width="10" style="101" bestFit="1" customWidth="1"/>
    <col min="266" max="266" width="0" style="101" hidden="1" customWidth="1"/>
    <col min="267" max="512" width="9.140625" style="101"/>
    <col min="513" max="513" width="7" style="101" customWidth="1"/>
    <col min="514" max="514" width="42.28515625" style="101" customWidth="1"/>
    <col min="515" max="516" width="9.140625" style="101"/>
    <col min="517" max="517" width="10.7109375" style="101" bestFit="1" customWidth="1"/>
    <col min="518" max="518" width="10" style="101" customWidth="1"/>
    <col min="519" max="520" width="9.140625" style="101"/>
    <col min="521" max="521" width="10" style="101" bestFit="1" customWidth="1"/>
    <col min="522" max="522" width="0" style="101" hidden="1" customWidth="1"/>
    <col min="523" max="768" width="9.140625" style="101"/>
    <col min="769" max="769" width="7" style="101" customWidth="1"/>
    <col min="770" max="770" width="42.28515625" style="101" customWidth="1"/>
    <col min="771" max="772" width="9.140625" style="101"/>
    <col min="773" max="773" width="10.7109375" style="101" bestFit="1" customWidth="1"/>
    <col min="774" max="774" width="10" style="101" customWidth="1"/>
    <col min="775" max="776" width="9.140625" style="101"/>
    <col min="777" max="777" width="10" style="101" bestFit="1" customWidth="1"/>
    <col min="778" max="778" width="0" style="101" hidden="1" customWidth="1"/>
    <col min="779" max="1024" width="9.140625" style="101"/>
    <col min="1025" max="1025" width="7" style="101" customWidth="1"/>
    <col min="1026" max="1026" width="42.28515625" style="101" customWidth="1"/>
    <col min="1027" max="1028" width="9.140625" style="101"/>
    <col min="1029" max="1029" width="10.7109375" style="101" bestFit="1" customWidth="1"/>
    <col min="1030" max="1030" width="10" style="101" customWidth="1"/>
    <col min="1031" max="1032" width="9.140625" style="101"/>
    <col min="1033" max="1033" width="10" style="101" bestFit="1" customWidth="1"/>
    <col min="1034" max="1034" width="0" style="101" hidden="1" customWidth="1"/>
    <col min="1035" max="1280" width="9.140625" style="101"/>
    <col min="1281" max="1281" width="7" style="101" customWidth="1"/>
    <col min="1282" max="1282" width="42.28515625" style="101" customWidth="1"/>
    <col min="1283" max="1284" width="9.140625" style="101"/>
    <col min="1285" max="1285" width="10.7109375" style="101" bestFit="1" customWidth="1"/>
    <col min="1286" max="1286" width="10" style="101" customWidth="1"/>
    <col min="1287" max="1288" width="9.140625" style="101"/>
    <col min="1289" max="1289" width="10" style="101" bestFit="1" customWidth="1"/>
    <col min="1290" max="1290" width="0" style="101" hidden="1" customWidth="1"/>
    <col min="1291" max="1536" width="9.140625" style="101"/>
    <col min="1537" max="1537" width="7" style="101" customWidth="1"/>
    <col min="1538" max="1538" width="42.28515625" style="101" customWidth="1"/>
    <col min="1539" max="1540" width="9.140625" style="101"/>
    <col min="1541" max="1541" width="10.7109375" style="101" bestFit="1" customWidth="1"/>
    <col min="1542" max="1542" width="10" style="101" customWidth="1"/>
    <col min="1543" max="1544" width="9.140625" style="101"/>
    <col min="1545" max="1545" width="10" style="101" bestFit="1" customWidth="1"/>
    <col min="1546" max="1546" width="0" style="101" hidden="1" customWidth="1"/>
    <col min="1547" max="1792" width="9.140625" style="101"/>
    <col min="1793" max="1793" width="7" style="101" customWidth="1"/>
    <col min="1794" max="1794" width="42.28515625" style="101" customWidth="1"/>
    <col min="1795" max="1796" width="9.140625" style="101"/>
    <col min="1797" max="1797" width="10.7109375" style="101" bestFit="1" customWidth="1"/>
    <col min="1798" max="1798" width="10" style="101" customWidth="1"/>
    <col min="1799" max="1800" width="9.140625" style="101"/>
    <col min="1801" max="1801" width="10" style="101" bestFit="1" customWidth="1"/>
    <col min="1802" max="1802" width="0" style="101" hidden="1" customWidth="1"/>
    <col min="1803" max="2048" width="9.140625" style="101"/>
    <col min="2049" max="2049" width="7" style="101" customWidth="1"/>
    <col min="2050" max="2050" width="42.28515625" style="101" customWidth="1"/>
    <col min="2051" max="2052" width="9.140625" style="101"/>
    <col min="2053" max="2053" width="10.7109375" style="101" bestFit="1" customWidth="1"/>
    <col min="2054" max="2054" width="10" style="101" customWidth="1"/>
    <col min="2055" max="2056" width="9.140625" style="101"/>
    <col min="2057" max="2057" width="10" style="101" bestFit="1" customWidth="1"/>
    <col min="2058" max="2058" width="0" style="101" hidden="1" customWidth="1"/>
    <col min="2059" max="2304" width="9.140625" style="101"/>
    <col min="2305" max="2305" width="7" style="101" customWidth="1"/>
    <col min="2306" max="2306" width="42.28515625" style="101" customWidth="1"/>
    <col min="2307" max="2308" width="9.140625" style="101"/>
    <col min="2309" max="2309" width="10.7109375" style="101" bestFit="1" customWidth="1"/>
    <col min="2310" max="2310" width="10" style="101" customWidth="1"/>
    <col min="2311" max="2312" width="9.140625" style="101"/>
    <col min="2313" max="2313" width="10" style="101" bestFit="1" customWidth="1"/>
    <col min="2314" max="2314" width="0" style="101" hidden="1" customWidth="1"/>
    <col min="2315" max="2560" width="9.140625" style="101"/>
    <col min="2561" max="2561" width="7" style="101" customWidth="1"/>
    <col min="2562" max="2562" width="42.28515625" style="101" customWidth="1"/>
    <col min="2563" max="2564" width="9.140625" style="101"/>
    <col min="2565" max="2565" width="10.7109375" style="101" bestFit="1" customWidth="1"/>
    <col min="2566" max="2566" width="10" style="101" customWidth="1"/>
    <col min="2567" max="2568" width="9.140625" style="101"/>
    <col min="2569" max="2569" width="10" style="101" bestFit="1" customWidth="1"/>
    <col min="2570" max="2570" width="0" style="101" hidden="1" customWidth="1"/>
    <col min="2571" max="2816" width="9.140625" style="101"/>
    <col min="2817" max="2817" width="7" style="101" customWidth="1"/>
    <col min="2818" max="2818" width="42.28515625" style="101" customWidth="1"/>
    <col min="2819" max="2820" width="9.140625" style="101"/>
    <col min="2821" max="2821" width="10.7109375" style="101" bestFit="1" customWidth="1"/>
    <col min="2822" max="2822" width="10" style="101" customWidth="1"/>
    <col min="2823" max="2824" width="9.140625" style="101"/>
    <col min="2825" max="2825" width="10" style="101" bestFit="1" customWidth="1"/>
    <col min="2826" max="2826" width="0" style="101" hidden="1" customWidth="1"/>
    <col min="2827" max="3072" width="9.140625" style="101"/>
    <col min="3073" max="3073" width="7" style="101" customWidth="1"/>
    <col min="3074" max="3074" width="42.28515625" style="101" customWidth="1"/>
    <col min="3075" max="3076" width="9.140625" style="101"/>
    <col min="3077" max="3077" width="10.7109375" style="101" bestFit="1" customWidth="1"/>
    <col min="3078" max="3078" width="10" style="101" customWidth="1"/>
    <col min="3079" max="3080" width="9.140625" style="101"/>
    <col min="3081" max="3081" width="10" style="101" bestFit="1" customWidth="1"/>
    <col min="3082" max="3082" width="0" style="101" hidden="1" customWidth="1"/>
    <col min="3083" max="3328" width="9.140625" style="101"/>
    <col min="3329" max="3329" width="7" style="101" customWidth="1"/>
    <col min="3330" max="3330" width="42.28515625" style="101" customWidth="1"/>
    <col min="3331" max="3332" width="9.140625" style="101"/>
    <col min="3333" max="3333" width="10.7109375" style="101" bestFit="1" customWidth="1"/>
    <col min="3334" max="3334" width="10" style="101" customWidth="1"/>
    <col min="3335" max="3336" width="9.140625" style="101"/>
    <col min="3337" max="3337" width="10" style="101" bestFit="1" customWidth="1"/>
    <col min="3338" max="3338" width="0" style="101" hidden="1" customWidth="1"/>
    <col min="3339" max="3584" width="9.140625" style="101"/>
    <col min="3585" max="3585" width="7" style="101" customWidth="1"/>
    <col min="3586" max="3586" width="42.28515625" style="101" customWidth="1"/>
    <col min="3587" max="3588" width="9.140625" style="101"/>
    <col min="3589" max="3589" width="10.7109375" style="101" bestFit="1" customWidth="1"/>
    <col min="3590" max="3590" width="10" style="101" customWidth="1"/>
    <col min="3591" max="3592" width="9.140625" style="101"/>
    <col min="3593" max="3593" width="10" style="101" bestFit="1" customWidth="1"/>
    <col min="3594" max="3594" width="0" style="101" hidden="1" customWidth="1"/>
    <col min="3595" max="3840" width="9.140625" style="101"/>
    <col min="3841" max="3841" width="7" style="101" customWidth="1"/>
    <col min="3842" max="3842" width="42.28515625" style="101" customWidth="1"/>
    <col min="3843" max="3844" width="9.140625" style="101"/>
    <col min="3845" max="3845" width="10.7109375" style="101" bestFit="1" customWidth="1"/>
    <col min="3846" max="3846" width="10" style="101" customWidth="1"/>
    <col min="3847" max="3848" width="9.140625" style="101"/>
    <col min="3849" max="3849" width="10" style="101" bestFit="1" customWidth="1"/>
    <col min="3850" max="3850" width="0" style="101" hidden="1" customWidth="1"/>
    <col min="3851" max="4096" width="9.140625" style="101"/>
    <col min="4097" max="4097" width="7" style="101" customWidth="1"/>
    <col min="4098" max="4098" width="42.28515625" style="101" customWidth="1"/>
    <col min="4099" max="4100" width="9.140625" style="101"/>
    <col min="4101" max="4101" width="10.7109375" style="101" bestFit="1" customWidth="1"/>
    <col min="4102" max="4102" width="10" style="101" customWidth="1"/>
    <col min="4103" max="4104" width="9.140625" style="101"/>
    <col min="4105" max="4105" width="10" style="101" bestFit="1" customWidth="1"/>
    <col min="4106" max="4106" width="0" style="101" hidden="1" customWidth="1"/>
    <col min="4107" max="4352" width="9.140625" style="101"/>
    <col min="4353" max="4353" width="7" style="101" customWidth="1"/>
    <col min="4354" max="4354" width="42.28515625" style="101" customWidth="1"/>
    <col min="4355" max="4356" width="9.140625" style="101"/>
    <col min="4357" max="4357" width="10.7109375" style="101" bestFit="1" customWidth="1"/>
    <col min="4358" max="4358" width="10" style="101" customWidth="1"/>
    <col min="4359" max="4360" width="9.140625" style="101"/>
    <col min="4361" max="4361" width="10" style="101" bestFit="1" customWidth="1"/>
    <col min="4362" max="4362" width="0" style="101" hidden="1" customWidth="1"/>
    <col min="4363" max="4608" width="9.140625" style="101"/>
    <col min="4609" max="4609" width="7" style="101" customWidth="1"/>
    <col min="4610" max="4610" width="42.28515625" style="101" customWidth="1"/>
    <col min="4611" max="4612" width="9.140625" style="101"/>
    <col min="4613" max="4613" width="10.7109375" style="101" bestFit="1" customWidth="1"/>
    <col min="4614" max="4614" width="10" style="101" customWidth="1"/>
    <col min="4615" max="4616" width="9.140625" style="101"/>
    <col min="4617" max="4617" width="10" style="101" bestFit="1" customWidth="1"/>
    <col min="4618" max="4618" width="0" style="101" hidden="1" customWidth="1"/>
    <col min="4619" max="4864" width="9.140625" style="101"/>
    <col min="4865" max="4865" width="7" style="101" customWidth="1"/>
    <col min="4866" max="4866" width="42.28515625" style="101" customWidth="1"/>
    <col min="4867" max="4868" width="9.140625" style="101"/>
    <col min="4869" max="4869" width="10.7109375" style="101" bestFit="1" customWidth="1"/>
    <col min="4870" max="4870" width="10" style="101" customWidth="1"/>
    <col min="4871" max="4872" width="9.140625" style="101"/>
    <col min="4873" max="4873" width="10" style="101" bestFit="1" customWidth="1"/>
    <col min="4874" max="4874" width="0" style="101" hidden="1" customWidth="1"/>
    <col min="4875" max="5120" width="9.140625" style="101"/>
    <col min="5121" max="5121" width="7" style="101" customWidth="1"/>
    <col min="5122" max="5122" width="42.28515625" style="101" customWidth="1"/>
    <col min="5123" max="5124" width="9.140625" style="101"/>
    <col min="5125" max="5125" width="10.7109375" style="101" bestFit="1" customWidth="1"/>
    <col min="5126" max="5126" width="10" style="101" customWidth="1"/>
    <col min="5127" max="5128" width="9.140625" style="101"/>
    <col min="5129" max="5129" width="10" style="101" bestFit="1" customWidth="1"/>
    <col min="5130" max="5130" width="0" style="101" hidden="1" customWidth="1"/>
    <col min="5131" max="5376" width="9.140625" style="101"/>
    <col min="5377" max="5377" width="7" style="101" customWidth="1"/>
    <col min="5378" max="5378" width="42.28515625" style="101" customWidth="1"/>
    <col min="5379" max="5380" width="9.140625" style="101"/>
    <col min="5381" max="5381" width="10.7109375" style="101" bestFit="1" customWidth="1"/>
    <col min="5382" max="5382" width="10" style="101" customWidth="1"/>
    <col min="5383" max="5384" width="9.140625" style="101"/>
    <col min="5385" max="5385" width="10" style="101" bestFit="1" customWidth="1"/>
    <col min="5386" max="5386" width="0" style="101" hidden="1" customWidth="1"/>
    <col min="5387" max="5632" width="9.140625" style="101"/>
    <col min="5633" max="5633" width="7" style="101" customWidth="1"/>
    <col min="5634" max="5634" width="42.28515625" style="101" customWidth="1"/>
    <col min="5635" max="5636" width="9.140625" style="101"/>
    <col min="5637" max="5637" width="10.7109375" style="101" bestFit="1" customWidth="1"/>
    <col min="5638" max="5638" width="10" style="101" customWidth="1"/>
    <col min="5639" max="5640" width="9.140625" style="101"/>
    <col min="5641" max="5641" width="10" style="101" bestFit="1" customWidth="1"/>
    <col min="5642" max="5642" width="0" style="101" hidden="1" customWidth="1"/>
    <col min="5643" max="5888" width="9.140625" style="101"/>
    <col min="5889" max="5889" width="7" style="101" customWidth="1"/>
    <col min="5890" max="5890" width="42.28515625" style="101" customWidth="1"/>
    <col min="5891" max="5892" width="9.140625" style="101"/>
    <col min="5893" max="5893" width="10.7109375" style="101" bestFit="1" customWidth="1"/>
    <col min="5894" max="5894" width="10" style="101" customWidth="1"/>
    <col min="5895" max="5896" width="9.140625" style="101"/>
    <col min="5897" max="5897" width="10" style="101" bestFit="1" customWidth="1"/>
    <col min="5898" max="5898" width="0" style="101" hidden="1" customWidth="1"/>
    <col min="5899" max="6144" width="9.140625" style="101"/>
    <col min="6145" max="6145" width="7" style="101" customWidth="1"/>
    <col min="6146" max="6146" width="42.28515625" style="101" customWidth="1"/>
    <col min="6147" max="6148" width="9.140625" style="101"/>
    <col min="6149" max="6149" width="10.7109375" style="101" bestFit="1" customWidth="1"/>
    <col min="6150" max="6150" width="10" style="101" customWidth="1"/>
    <col min="6151" max="6152" width="9.140625" style="101"/>
    <col min="6153" max="6153" width="10" style="101" bestFit="1" customWidth="1"/>
    <col min="6154" max="6154" width="0" style="101" hidden="1" customWidth="1"/>
    <col min="6155" max="6400" width="9.140625" style="101"/>
    <col min="6401" max="6401" width="7" style="101" customWidth="1"/>
    <col min="6402" max="6402" width="42.28515625" style="101" customWidth="1"/>
    <col min="6403" max="6404" width="9.140625" style="101"/>
    <col min="6405" max="6405" width="10.7109375" style="101" bestFit="1" customWidth="1"/>
    <col min="6406" max="6406" width="10" style="101" customWidth="1"/>
    <col min="6407" max="6408" width="9.140625" style="101"/>
    <col min="6409" max="6409" width="10" style="101" bestFit="1" customWidth="1"/>
    <col min="6410" max="6410" width="0" style="101" hidden="1" customWidth="1"/>
    <col min="6411" max="6656" width="9.140625" style="101"/>
    <col min="6657" max="6657" width="7" style="101" customWidth="1"/>
    <col min="6658" max="6658" width="42.28515625" style="101" customWidth="1"/>
    <col min="6659" max="6660" width="9.140625" style="101"/>
    <col min="6661" max="6661" width="10.7109375" style="101" bestFit="1" customWidth="1"/>
    <col min="6662" max="6662" width="10" style="101" customWidth="1"/>
    <col min="6663" max="6664" width="9.140625" style="101"/>
    <col min="6665" max="6665" width="10" style="101" bestFit="1" customWidth="1"/>
    <col min="6666" max="6666" width="0" style="101" hidden="1" customWidth="1"/>
    <col min="6667" max="6912" width="9.140625" style="101"/>
    <col min="6913" max="6913" width="7" style="101" customWidth="1"/>
    <col min="6914" max="6914" width="42.28515625" style="101" customWidth="1"/>
    <col min="6915" max="6916" width="9.140625" style="101"/>
    <col min="6917" max="6917" width="10.7109375" style="101" bestFit="1" customWidth="1"/>
    <col min="6918" max="6918" width="10" style="101" customWidth="1"/>
    <col min="6919" max="6920" width="9.140625" style="101"/>
    <col min="6921" max="6921" width="10" style="101" bestFit="1" customWidth="1"/>
    <col min="6922" max="6922" width="0" style="101" hidden="1" customWidth="1"/>
    <col min="6923" max="7168" width="9.140625" style="101"/>
    <col min="7169" max="7169" width="7" style="101" customWidth="1"/>
    <col min="7170" max="7170" width="42.28515625" style="101" customWidth="1"/>
    <col min="7171" max="7172" width="9.140625" style="101"/>
    <col min="7173" max="7173" width="10.7109375" style="101" bestFit="1" customWidth="1"/>
    <col min="7174" max="7174" width="10" style="101" customWidth="1"/>
    <col min="7175" max="7176" width="9.140625" style="101"/>
    <col min="7177" max="7177" width="10" style="101" bestFit="1" customWidth="1"/>
    <col min="7178" max="7178" width="0" style="101" hidden="1" customWidth="1"/>
    <col min="7179" max="7424" width="9.140625" style="101"/>
    <col min="7425" max="7425" width="7" style="101" customWidth="1"/>
    <col min="7426" max="7426" width="42.28515625" style="101" customWidth="1"/>
    <col min="7427" max="7428" width="9.140625" style="101"/>
    <col min="7429" max="7429" width="10.7109375" style="101" bestFit="1" customWidth="1"/>
    <col min="7430" max="7430" width="10" style="101" customWidth="1"/>
    <col min="7431" max="7432" width="9.140625" style="101"/>
    <col min="7433" max="7433" width="10" style="101" bestFit="1" customWidth="1"/>
    <col min="7434" max="7434" width="0" style="101" hidden="1" customWidth="1"/>
    <col min="7435" max="7680" width="9.140625" style="101"/>
    <col min="7681" max="7681" width="7" style="101" customWidth="1"/>
    <col min="7682" max="7682" width="42.28515625" style="101" customWidth="1"/>
    <col min="7683" max="7684" width="9.140625" style="101"/>
    <col min="7685" max="7685" width="10.7109375" style="101" bestFit="1" customWidth="1"/>
    <col min="7686" max="7686" width="10" style="101" customWidth="1"/>
    <col min="7687" max="7688" width="9.140625" style="101"/>
    <col min="7689" max="7689" width="10" style="101" bestFit="1" customWidth="1"/>
    <col min="7690" max="7690" width="0" style="101" hidden="1" customWidth="1"/>
    <col min="7691" max="7936" width="9.140625" style="101"/>
    <col min="7937" max="7937" width="7" style="101" customWidth="1"/>
    <col min="7938" max="7938" width="42.28515625" style="101" customWidth="1"/>
    <col min="7939" max="7940" width="9.140625" style="101"/>
    <col min="7941" max="7941" width="10.7109375" style="101" bestFit="1" customWidth="1"/>
    <col min="7942" max="7942" width="10" style="101" customWidth="1"/>
    <col min="7943" max="7944" width="9.140625" style="101"/>
    <col min="7945" max="7945" width="10" style="101" bestFit="1" customWidth="1"/>
    <col min="7946" max="7946" width="0" style="101" hidden="1" customWidth="1"/>
    <col min="7947" max="8192" width="9.140625" style="101"/>
    <col min="8193" max="8193" width="7" style="101" customWidth="1"/>
    <col min="8194" max="8194" width="42.28515625" style="101" customWidth="1"/>
    <col min="8195" max="8196" width="9.140625" style="101"/>
    <col min="8197" max="8197" width="10.7109375" style="101" bestFit="1" customWidth="1"/>
    <col min="8198" max="8198" width="10" style="101" customWidth="1"/>
    <col min="8199" max="8200" width="9.140625" style="101"/>
    <col min="8201" max="8201" width="10" style="101" bestFit="1" customWidth="1"/>
    <col min="8202" max="8202" width="0" style="101" hidden="1" customWidth="1"/>
    <col min="8203" max="8448" width="9.140625" style="101"/>
    <col min="8449" max="8449" width="7" style="101" customWidth="1"/>
    <col min="8450" max="8450" width="42.28515625" style="101" customWidth="1"/>
    <col min="8451" max="8452" width="9.140625" style="101"/>
    <col min="8453" max="8453" width="10.7109375" style="101" bestFit="1" customWidth="1"/>
    <col min="8454" max="8454" width="10" style="101" customWidth="1"/>
    <col min="8455" max="8456" width="9.140625" style="101"/>
    <col min="8457" max="8457" width="10" style="101" bestFit="1" customWidth="1"/>
    <col min="8458" max="8458" width="0" style="101" hidden="1" customWidth="1"/>
    <col min="8459" max="8704" width="9.140625" style="101"/>
    <col min="8705" max="8705" width="7" style="101" customWidth="1"/>
    <col min="8706" max="8706" width="42.28515625" style="101" customWidth="1"/>
    <col min="8707" max="8708" width="9.140625" style="101"/>
    <col min="8709" max="8709" width="10.7109375" style="101" bestFit="1" customWidth="1"/>
    <col min="8710" max="8710" width="10" style="101" customWidth="1"/>
    <col min="8711" max="8712" width="9.140625" style="101"/>
    <col min="8713" max="8713" width="10" style="101" bestFit="1" customWidth="1"/>
    <col min="8714" max="8714" width="0" style="101" hidden="1" customWidth="1"/>
    <col min="8715" max="8960" width="9.140625" style="101"/>
    <col min="8961" max="8961" width="7" style="101" customWidth="1"/>
    <col min="8962" max="8962" width="42.28515625" style="101" customWidth="1"/>
    <col min="8963" max="8964" width="9.140625" style="101"/>
    <col min="8965" max="8965" width="10.7109375" style="101" bestFit="1" customWidth="1"/>
    <col min="8966" max="8966" width="10" style="101" customWidth="1"/>
    <col min="8967" max="8968" width="9.140625" style="101"/>
    <col min="8969" max="8969" width="10" style="101" bestFit="1" customWidth="1"/>
    <col min="8970" max="8970" width="0" style="101" hidden="1" customWidth="1"/>
    <col min="8971" max="9216" width="9.140625" style="101"/>
    <col min="9217" max="9217" width="7" style="101" customWidth="1"/>
    <col min="9218" max="9218" width="42.28515625" style="101" customWidth="1"/>
    <col min="9219" max="9220" width="9.140625" style="101"/>
    <col min="9221" max="9221" width="10.7109375" style="101" bestFit="1" customWidth="1"/>
    <col min="9222" max="9222" width="10" style="101" customWidth="1"/>
    <col min="9223" max="9224" width="9.140625" style="101"/>
    <col min="9225" max="9225" width="10" style="101" bestFit="1" customWidth="1"/>
    <col min="9226" max="9226" width="0" style="101" hidden="1" customWidth="1"/>
    <col min="9227" max="9472" width="9.140625" style="101"/>
    <col min="9473" max="9473" width="7" style="101" customWidth="1"/>
    <col min="9474" max="9474" width="42.28515625" style="101" customWidth="1"/>
    <col min="9475" max="9476" width="9.140625" style="101"/>
    <col min="9477" max="9477" width="10.7109375" style="101" bestFit="1" customWidth="1"/>
    <col min="9478" max="9478" width="10" style="101" customWidth="1"/>
    <col min="9479" max="9480" width="9.140625" style="101"/>
    <col min="9481" max="9481" width="10" style="101" bestFit="1" customWidth="1"/>
    <col min="9482" max="9482" width="0" style="101" hidden="1" customWidth="1"/>
    <col min="9483" max="9728" width="9.140625" style="101"/>
    <col min="9729" max="9729" width="7" style="101" customWidth="1"/>
    <col min="9730" max="9730" width="42.28515625" style="101" customWidth="1"/>
    <col min="9731" max="9732" width="9.140625" style="101"/>
    <col min="9733" max="9733" width="10.7109375" style="101" bestFit="1" customWidth="1"/>
    <col min="9734" max="9734" width="10" style="101" customWidth="1"/>
    <col min="9735" max="9736" width="9.140625" style="101"/>
    <col min="9737" max="9737" width="10" style="101" bestFit="1" customWidth="1"/>
    <col min="9738" max="9738" width="0" style="101" hidden="1" customWidth="1"/>
    <col min="9739" max="9984" width="9.140625" style="101"/>
    <col min="9985" max="9985" width="7" style="101" customWidth="1"/>
    <col min="9986" max="9986" width="42.28515625" style="101" customWidth="1"/>
    <col min="9987" max="9988" width="9.140625" style="101"/>
    <col min="9989" max="9989" width="10.7109375" style="101" bestFit="1" customWidth="1"/>
    <col min="9990" max="9990" width="10" style="101" customWidth="1"/>
    <col min="9991" max="9992" width="9.140625" style="101"/>
    <col min="9993" max="9993" width="10" style="101" bestFit="1" customWidth="1"/>
    <col min="9994" max="9994" width="0" style="101" hidden="1" customWidth="1"/>
    <col min="9995" max="10240" width="9.140625" style="101"/>
    <col min="10241" max="10241" width="7" style="101" customWidth="1"/>
    <col min="10242" max="10242" width="42.28515625" style="101" customWidth="1"/>
    <col min="10243" max="10244" width="9.140625" style="101"/>
    <col min="10245" max="10245" width="10.7109375" style="101" bestFit="1" customWidth="1"/>
    <col min="10246" max="10246" width="10" style="101" customWidth="1"/>
    <col min="10247" max="10248" width="9.140625" style="101"/>
    <col min="10249" max="10249" width="10" style="101" bestFit="1" customWidth="1"/>
    <col min="10250" max="10250" width="0" style="101" hidden="1" customWidth="1"/>
    <col min="10251" max="10496" width="9.140625" style="101"/>
    <col min="10497" max="10497" width="7" style="101" customWidth="1"/>
    <col min="10498" max="10498" width="42.28515625" style="101" customWidth="1"/>
    <col min="10499" max="10500" width="9.140625" style="101"/>
    <col min="10501" max="10501" width="10.7109375" style="101" bestFit="1" customWidth="1"/>
    <col min="10502" max="10502" width="10" style="101" customWidth="1"/>
    <col min="10503" max="10504" width="9.140625" style="101"/>
    <col min="10505" max="10505" width="10" style="101" bestFit="1" customWidth="1"/>
    <col min="10506" max="10506" width="0" style="101" hidden="1" customWidth="1"/>
    <col min="10507" max="10752" width="9.140625" style="101"/>
    <col min="10753" max="10753" width="7" style="101" customWidth="1"/>
    <col min="10754" max="10754" width="42.28515625" style="101" customWidth="1"/>
    <col min="10755" max="10756" width="9.140625" style="101"/>
    <col min="10757" max="10757" width="10.7109375" style="101" bestFit="1" customWidth="1"/>
    <col min="10758" max="10758" width="10" style="101" customWidth="1"/>
    <col min="10759" max="10760" width="9.140625" style="101"/>
    <col min="10761" max="10761" width="10" style="101" bestFit="1" customWidth="1"/>
    <col min="10762" max="10762" width="0" style="101" hidden="1" customWidth="1"/>
    <col min="10763" max="11008" width="9.140625" style="101"/>
    <col min="11009" max="11009" width="7" style="101" customWidth="1"/>
    <col min="11010" max="11010" width="42.28515625" style="101" customWidth="1"/>
    <col min="11011" max="11012" width="9.140625" style="101"/>
    <col min="11013" max="11013" width="10.7109375" style="101" bestFit="1" customWidth="1"/>
    <col min="11014" max="11014" width="10" style="101" customWidth="1"/>
    <col min="11015" max="11016" width="9.140625" style="101"/>
    <col min="11017" max="11017" width="10" style="101" bestFit="1" customWidth="1"/>
    <col min="11018" max="11018" width="0" style="101" hidden="1" customWidth="1"/>
    <col min="11019" max="11264" width="9.140625" style="101"/>
    <col min="11265" max="11265" width="7" style="101" customWidth="1"/>
    <col min="11266" max="11266" width="42.28515625" style="101" customWidth="1"/>
    <col min="11267" max="11268" width="9.140625" style="101"/>
    <col min="11269" max="11269" width="10.7109375" style="101" bestFit="1" customWidth="1"/>
    <col min="11270" max="11270" width="10" style="101" customWidth="1"/>
    <col min="11271" max="11272" width="9.140625" style="101"/>
    <col min="11273" max="11273" width="10" style="101" bestFit="1" customWidth="1"/>
    <col min="11274" max="11274" width="0" style="101" hidden="1" customWidth="1"/>
    <col min="11275" max="11520" width="9.140625" style="101"/>
    <col min="11521" max="11521" width="7" style="101" customWidth="1"/>
    <col min="11522" max="11522" width="42.28515625" style="101" customWidth="1"/>
    <col min="11523" max="11524" width="9.140625" style="101"/>
    <col min="11525" max="11525" width="10.7109375" style="101" bestFit="1" customWidth="1"/>
    <col min="11526" max="11526" width="10" style="101" customWidth="1"/>
    <col min="11527" max="11528" width="9.140625" style="101"/>
    <col min="11529" max="11529" width="10" style="101" bestFit="1" customWidth="1"/>
    <col min="11530" max="11530" width="0" style="101" hidden="1" customWidth="1"/>
    <col min="11531" max="11776" width="9.140625" style="101"/>
    <col min="11777" max="11777" width="7" style="101" customWidth="1"/>
    <col min="11778" max="11778" width="42.28515625" style="101" customWidth="1"/>
    <col min="11779" max="11780" width="9.140625" style="101"/>
    <col min="11781" max="11781" width="10.7109375" style="101" bestFit="1" customWidth="1"/>
    <col min="11782" max="11782" width="10" style="101" customWidth="1"/>
    <col min="11783" max="11784" width="9.140625" style="101"/>
    <col min="11785" max="11785" width="10" style="101" bestFit="1" customWidth="1"/>
    <col min="11786" max="11786" width="0" style="101" hidden="1" customWidth="1"/>
    <col min="11787" max="12032" width="9.140625" style="101"/>
    <col min="12033" max="12033" width="7" style="101" customWidth="1"/>
    <col min="12034" max="12034" width="42.28515625" style="101" customWidth="1"/>
    <col min="12035" max="12036" width="9.140625" style="101"/>
    <col min="12037" max="12037" width="10.7109375" style="101" bestFit="1" customWidth="1"/>
    <col min="12038" max="12038" width="10" style="101" customWidth="1"/>
    <col min="12039" max="12040" width="9.140625" style="101"/>
    <col min="12041" max="12041" width="10" style="101" bestFit="1" customWidth="1"/>
    <col min="12042" max="12042" width="0" style="101" hidden="1" customWidth="1"/>
    <col min="12043" max="12288" width="9.140625" style="101"/>
    <col min="12289" max="12289" width="7" style="101" customWidth="1"/>
    <col min="12290" max="12290" width="42.28515625" style="101" customWidth="1"/>
    <col min="12291" max="12292" width="9.140625" style="101"/>
    <col min="12293" max="12293" width="10.7109375" style="101" bestFit="1" customWidth="1"/>
    <col min="12294" max="12294" width="10" style="101" customWidth="1"/>
    <col min="12295" max="12296" width="9.140625" style="101"/>
    <col min="12297" max="12297" width="10" style="101" bestFit="1" customWidth="1"/>
    <col min="12298" max="12298" width="0" style="101" hidden="1" customWidth="1"/>
    <col min="12299" max="12544" width="9.140625" style="101"/>
    <col min="12545" max="12545" width="7" style="101" customWidth="1"/>
    <col min="12546" max="12546" width="42.28515625" style="101" customWidth="1"/>
    <col min="12547" max="12548" width="9.140625" style="101"/>
    <col min="12549" max="12549" width="10.7109375" style="101" bestFit="1" customWidth="1"/>
    <col min="12550" max="12550" width="10" style="101" customWidth="1"/>
    <col min="12551" max="12552" width="9.140625" style="101"/>
    <col min="12553" max="12553" width="10" style="101" bestFit="1" customWidth="1"/>
    <col min="12554" max="12554" width="0" style="101" hidden="1" customWidth="1"/>
    <col min="12555" max="12800" width="9.140625" style="101"/>
    <col min="12801" max="12801" width="7" style="101" customWidth="1"/>
    <col min="12802" max="12802" width="42.28515625" style="101" customWidth="1"/>
    <col min="12803" max="12804" width="9.140625" style="101"/>
    <col min="12805" max="12805" width="10.7109375" style="101" bestFit="1" customWidth="1"/>
    <col min="12806" max="12806" width="10" style="101" customWidth="1"/>
    <col min="12807" max="12808" width="9.140625" style="101"/>
    <col min="12809" max="12809" width="10" style="101" bestFit="1" customWidth="1"/>
    <col min="12810" max="12810" width="0" style="101" hidden="1" customWidth="1"/>
    <col min="12811" max="13056" width="9.140625" style="101"/>
    <col min="13057" max="13057" width="7" style="101" customWidth="1"/>
    <col min="13058" max="13058" width="42.28515625" style="101" customWidth="1"/>
    <col min="13059" max="13060" width="9.140625" style="101"/>
    <col min="13061" max="13061" width="10.7109375" style="101" bestFit="1" customWidth="1"/>
    <col min="13062" max="13062" width="10" style="101" customWidth="1"/>
    <col min="13063" max="13064" width="9.140625" style="101"/>
    <col min="13065" max="13065" width="10" style="101" bestFit="1" customWidth="1"/>
    <col min="13066" max="13066" width="0" style="101" hidden="1" customWidth="1"/>
    <col min="13067" max="13312" width="9.140625" style="101"/>
    <col min="13313" max="13313" width="7" style="101" customWidth="1"/>
    <col min="13314" max="13314" width="42.28515625" style="101" customWidth="1"/>
    <col min="13315" max="13316" width="9.140625" style="101"/>
    <col min="13317" max="13317" width="10.7109375" style="101" bestFit="1" customWidth="1"/>
    <col min="13318" max="13318" width="10" style="101" customWidth="1"/>
    <col min="13319" max="13320" width="9.140625" style="101"/>
    <col min="13321" max="13321" width="10" style="101" bestFit="1" customWidth="1"/>
    <col min="13322" max="13322" width="0" style="101" hidden="1" customWidth="1"/>
    <col min="13323" max="13568" width="9.140625" style="101"/>
    <col min="13569" max="13569" width="7" style="101" customWidth="1"/>
    <col min="13570" max="13570" width="42.28515625" style="101" customWidth="1"/>
    <col min="13571" max="13572" width="9.140625" style="101"/>
    <col min="13573" max="13573" width="10.7109375" style="101" bestFit="1" customWidth="1"/>
    <col min="13574" max="13574" width="10" style="101" customWidth="1"/>
    <col min="13575" max="13576" width="9.140625" style="101"/>
    <col min="13577" max="13577" width="10" style="101" bestFit="1" customWidth="1"/>
    <col min="13578" max="13578" width="0" style="101" hidden="1" customWidth="1"/>
    <col min="13579" max="13824" width="9.140625" style="101"/>
    <col min="13825" max="13825" width="7" style="101" customWidth="1"/>
    <col min="13826" max="13826" width="42.28515625" style="101" customWidth="1"/>
    <col min="13827" max="13828" width="9.140625" style="101"/>
    <col min="13829" max="13829" width="10.7109375" style="101" bestFit="1" customWidth="1"/>
    <col min="13830" max="13830" width="10" style="101" customWidth="1"/>
    <col min="13831" max="13832" width="9.140625" style="101"/>
    <col min="13833" max="13833" width="10" style="101" bestFit="1" customWidth="1"/>
    <col min="13834" max="13834" width="0" style="101" hidden="1" customWidth="1"/>
    <col min="13835" max="14080" width="9.140625" style="101"/>
    <col min="14081" max="14081" width="7" style="101" customWidth="1"/>
    <col min="14082" max="14082" width="42.28515625" style="101" customWidth="1"/>
    <col min="14083" max="14084" width="9.140625" style="101"/>
    <col min="14085" max="14085" width="10.7109375" style="101" bestFit="1" customWidth="1"/>
    <col min="14086" max="14086" width="10" style="101" customWidth="1"/>
    <col min="14087" max="14088" width="9.140625" style="101"/>
    <col min="14089" max="14089" width="10" style="101" bestFit="1" customWidth="1"/>
    <col min="14090" max="14090" width="0" style="101" hidden="1" customWidth="1"/>
    <col min="14091" max="14336" width="9.140625" style="101"/>
    <col min="14337" max="14337" width="7" style="101" customWidth="1"/>
    <col min="14338" max="14338" width="42.28515625" style="101" customWidth="1"/>
    <col min="14339" max="14340" width="9.140625" style="101"/>
    <col min="14341" max="14341" width="10.7109375" style="101" bestFit="1" customWidth="1"/>
    <col min="14342" max="14342" width="10" style="101" customWidth="1"/>
    <col min="14343" max="14344" width="9.140625" style="101"/>
    <col min="14345" max="14345" width="10" style="101" bestFit="1" customWidth="1"/>
    <col min="14346" max="14346" width="0" style="101" hidden="1" customWidth="1"/>
    <col min="14347" max="14592" width="9.140625" style="101"/>
    <col min="14593" max="14593" width="7" style="101" customWidth="1"/>
    <col min="14594" max="14594" width="42.28515625" style="101" customWidth="1"/>
    <col min="14595" max="14596" width="9.140625" style="101"/>
    <col min="14597" max="14597" width="10.7109375" style="101" bestFit="1" customWidth="1"/>
    <col min="14598" max="14598" width="10" style="101" customWidth="1"/>
    <col min="14599" max="14600" width="9.140625" style="101"/>
    <col min="14601" max="14601" width="10" style="101" bestFit="1" customWidth="1"/>
    <col min="14602" max="14602" width="0" style="101" hidden="1" customWidth="1"/>
    <col min="14603" max="14848" width="9.140625" style="101"/>
    <col min="14849" max="14849" width="7" style="101" customWidth="1"/>
    <col min="14850" max="14850" width="42.28515625" style="101" customWidth="1"/>
    <col min="14851" max="14852" width="9.140625" style="101"/>
    <col min="14853" max="14853" width="10.7109375" style="101" bestFit="1" customWidth="1"/>
    <col min="14854" max="14854" width="10" style="101" customWidth="1"/>
    <col min="14855" max="14856" width="9.140625" style="101"/>
    <col min="14857" max="14857" width="10" style="101" bestFit="1" customWidth="1"/>
    <col min="14858" max="14858" width="0" style="101" hidden="1" customWidth="1"/>
    <col min="14859" max="15104" width="9.140625" style="101"/>
    <col min="15105" max="15105" width="7" style="101" customWidth="1"/>
    <col min="15106" max="15106" width="42.28515625" style="101" customWidth="1"/>
    <col min="15107" max="15108" width="9.140625" style="101"/>
    <col min="15109" max="15109" width="10.7109375" style="101" bestFit="1" customWidth="1"/>
    <col min="15110" max="15110" width="10" style="101" customWidth="1"/>
    <col min="15111" max="15112" width="9.140625" style="101"/>
    <col min="15113" max="15113" width="10" style="101" bestFit="1" customWidth="1"/>
    <col min="15114" max="15114" width="0" style="101" hidden="1" customWidth="1"/>
    <col min="15115" max="15360" width="9.140625" style="101"/>
    <col min="15361" max="15361" width="7" style="101" customWidth="1"/>
    <col min="15362" max="15362" width="42.28515625" style="101" customWidth="1"/>
    <col min="15363" max="15364" width="9.140625" style="101"/>
    <col min="15365" max="15365" width="10.7109375" style="101" bestFit="1" customWidth="1"/>
    <col min="15366" max="15366" width="10" style="101" customWidth="1"/>
    <col min="15367" max="15368" width="9.140625" style="101"/>
    <col min="15369" max="15369" width="10" style="101" bestFit="1" customWidth="1"/>
    <col min="15370" max="15370" width="0" style="101" hidden="1" customWidth="1"/>
    <col min="15371" max="15616" width="9.140625" style="101"/>
    <col min="15617" max="15617" width="7" style="101" customWidth="1"/>
    <col min="15618" max="15618" width="42.28515625" style="101" customWidth="1"/>
    <col min="15619" max="15620" width="9.140625" style="101"/>
    <col min="15621" max="15621" width="10.7109375" style="101" bestFit="1" customWidth="1"/>
    <col min="15622" max="15622" width="10" style="101" customWidth="1"/>
    <col min="15623" max="15624" width="9.140625" style="101"/>
    <col min="15625" max="15625" width="10" style="101" bestFit="1" customWidth="1"/>
    <col min="15626" max="15626" width="0" style="101" hidden="1" customWidth="1"/>
    <col min="15627" max="15872" width="9.140625" style="101"/>
    <col min="15873" max="15873" width="7" style="101" customWidth="1"/>
    <col min="15874" max="15874" width="42.28515625" style="101" customWidth="1"/>
    <col min="15875" max="15876" width="9.140625" style="101"/>
    <col min="15877" max="15877" width="10.7109375" style="101" bestFit="1" customWidth="1"/>
    <col min="15878" max="15878" width="10" style="101" customWidth="1"/>
    <col min="15879" max="15880" width="9.140625" style="101"/>
    <col min="15881" max="15881" width="10" style="101" bestFit="1" customWidth="1"/>
    <col min="15882" max="15882" width="0" style="101" hidden="1" customWidth="1"/>
    <col min="15883" max="16128" width="9.140625" style="101"/>
    <col min="16129" max="16129" width="7" style="101" customWidth="1"/>
    <col min="16130" max="16130" width="42.28515625" style="101" customWidth="1"/>
    <col min="16131" max="16132" width="9.140625" style="101"/>
    <col min="16133" max="16133" width="10.7109375" style="101" bestFit="1" customWidth="1"/>
    <col min="16134" max="16134" width="10" style="101" customWidth="1"/>
    <col min="16135" max="16136" width="9.140625" style="101"/>
    <col min="16137" max="16137" width="10" style="101" bestFit="1" customWidth="1"/>
    <col min="16138" max="16138" width="0" style="101" hidden="1" customWidth="1"/>
    <col min="16139" max="16384" width="9.140625" style="101"/>
  </cols>
  <sheetData>
    <row r="1" spans="1:6">
      <c r="A1" s="163" t="s">
        <v>383</v>
      </c>
      <c r="B1" s="164" t="s">
        <v>306</v>
      </c>
      <c r="C1" s="165" t="s">
        <v>34</v>
      </c>
      <c r="D1" s="166" t="s">
        <v>0</v>
      </c>
      <c r="E1" s="166" t="s">
        <v>33</v>
      </c>
      <c r="F1" s="167" t="s">
        <v>1</v>
      </c>
    </row>
    <row r="2" spans="1:6">
      <c r="A2" s="168"/>
      <c r="B2" s="169"/>
      <c r="C2" s="170"/>
      <c r="D2" s="171"/>
      <c r="E2" s="171"/>
      <c r="F2" s="172"/>
    </row>
    <row r="3" spans="1:6">
      <c r="A3" s="173"/>
      <c r="B3" s="174" t="s">
        <v>307</v>
      </c>
      <c r="C3" s="175"/>
      <c r="E3" s="176"/>
      <c r="F3" s="132"/>
    </row>
    <row r="4" spans="1:6" ht="52.5" customHeight="1">
      <c r="A4" s="177" t="s">
        <v>2</v>
      </c>
      <c r="B4" s="88" t="s">
        <v>312</v>
      </c>
      <c r="C4" s="175"/>
      <c r="E4" s="176"/>
      <c r="F4" s="132"/>
    </row>
    <row r="5" spans="1:6">
      <c r="A5" s="173"/>
      <c r="B5" s="178"/>
      <c r="C5" s="175" t="s">
        <v>265</v>
      </c>
      <c r="D5" s="179">
        <f>'M.1.1_2.1_ARH'!D861+'M.1.1_2.1_ARH'!D864</f>
        <v>250</v>
      </c>
      <c r="E5" s="176">
        <v>400</v>
      </c>
      <c r="F5" s="132">
        <f>D5*E5</f>
        <v>100000</v>
      </c>
    </row>
    <row r="6" spans="1:6">
      <c r="A6" s="173"/>
      <c r="B6" s="178"/>
      <c r="C6" s="175"/>
      <c r="D6" s="179"/>
      <c r="E6" s="176"/>
      <c r="F6" s="132"/>
    </row>
    <row r="7" spans="1:6" ht="65.25" customHeight="1">
      <c r="A7" s="173">
        <v>2</v>
      </c>
      <c r="B7" s="180" t="s">
        <v>308</v>
      </c>
      <c r="C7" s="175"/>
      <c r="D7" s="179"/>
      <c r="E7" s="176"/>
      <c r="F7" s="132"/>
    </row>
    <row r="8" spans="1:6">
      <c r="A8" s="173"/>
      <c r="B8" s="180"/>
      <c r="C8" s="175" t="s">
        <v>265</v>
      </c>
      <c r="D8" s="179">
        <f>'M.1.1_2.1_ARH'!D860</f>
        <v>65</v>
      </c>
      <c r="E8" s="176">
        <v>400</v>
      </c>
      <c r="F8" s="132">
        <f>D8*E8</f>
        <v>26000</v>
      </c>
    </row>
    <row r="9" spans="1:6">
      <c r="A9" s="173"/>
      <c r="B9" s="180"/>
      <c r="C9" s="175"/>
      <c r="D9" s="179"/>
      <c r="E9" s="176"/>
      <c r="F9" s="132"/>
    </row>
    <row r="10" spans="1:6">
      <c r="A10" s="173"/>
      <c r="B10" s="180"/>
      <c r="C10" s="175"/>
      <c r="D10" s="179"/>
      <c r="E10" s="176"/>
      <c r="F10" s="132"/>
    </row>
    <row r="11" spans="1:6">
      <c r="A11" s="173"/>
      <c r="B11" s="174"/>
      <c r="C11" s="175"/>
      <c r="D11" s="179"/>
      <c r="E11" s="176"/>
      <c r="F11" s="132"/>
    </row>
    <row r="12" spans="1:6">
      <c r="A12" s="181"/>
      <c r="B12" s="182" t="s">
        <v>309</v>
      </c>
      <c r="C12" s="183"/>
      <c r="D12" s="184"/>
      <c r="E12" s="185"/>
      <c r="F12" s="186">
        <f>SUM(F1:F11)</f>
        <v>126000</v>
      </c>
    </row>
    <row r="13" spans="1:6">
      <c r="A13" s="173"/>
      <c r="B13" s="178"/>
      <c r="C13" s="175"/>
      <c r="E13" s="176"/>
      <c r="F13" s="132"/>
    </row>
    <row r="14" spans="1:6">
      <c r="A14" s="173"/>
      <c r="B14" s="178"/>
      <c r="C14" s="175"/>
      <c r="E14" s="176"/>
      <c r="F14" s="132"/>
    </row>
    <row r="15" spans="1:6">
      <c r="A15" s="187"/>
      <c r="B15" s="187"/>
      <c r="C15" s="187"/>
      <c r="D15" s="187"/>
      <c r="E15" s="187"/>
      <c r="F15" s="187"/>
    </row>
    <row r="16" spans="1:6">
      <c r="A16" s="187"/>
      <c r="B16" s="187"/>
      <c r="C16" s="187"/>
      <c r="D16" s="187"/>
      <c r="E16" s="187"/>
      <c r="F16" s="187"/>
    </row>
    <row r="17" spans="1:6">
      <c r="A17" s="173"/>
      <c r="B17" s="187"/>
      <c r="C17" s="188"/>
      <c r="E17" s="176"/>
      <c r="F17" s="132"/>
    </row>
    <row r="18" spans="1:6" ht="15">
      <c r="A18" s="181"/>
      <c r="B18" s="189" t="s">
        <v>310</v>
      </c>
      <c r="C18" s="1033"/>
      <c r="D18" s="1033"/>
      <c r="E18" s="1033"/>
      <c r="F18" s="1033"/>
    </row>
    <row r="19" spans="1:6">
      <c r="A19" s="190"/>
      <c r="B19" s="191"/>
      <c r="C19" s="188"/>
      <c r="E19" s="176"/>
      <c r="F19" s="132"/>
    </row>
    <row r="20" spans="1:6">
      <c r="A20" s="190" t="s">
        <v>6</v>
      </c>
      <c r="B20" s="192" t="s">
        <v>38</v>
      </c>
      <c r="C20" s="193"/>
      <c r="D20" s="194"/>
      <c r="E20" s="194"/>
      <c r="F20" s="195" t="e">
        <f>#REF!</f>
        <v>#REF!</v>
      </c>
    </row>
    <row r="21" spans="1:6">
      <c r="A21" s="190"/>
      <c r="B21" s="191"/>
      <c r="C21" s="188"/>
      <c r="E21" s="176"/>
      <c r="F21" s="132"/>
    </row>
    <row r="22" spans="1:6">
      <c r="A22" s="190" t="s">
        <v>7</v>
      </c>
      <c r="B22" s="192" t="s">
        <v>24</v>
      </c>
      <c r="C22" s="193"/>
      <c r="D22" s="196"/>
      <c r="E22" s="194"/>
      <c r="F22" s="195" t="e">
        <f>#REF!</f>
        <v>#REF!</v>
      </c>
    </row>
    <row r="23" spans="1:6">
      <c r="A23" s="190"/>
      <c r="B23" s="191"/>
      <c r="C23" s="188"/>
      <c r="E23" s="176"/>
      <c r="F23" s="132"/>
    </row>
    <row r="24" spans="1:6">
      <c r="A24" s="190" t="s">
        <v>11</v>
      </c>
      <c r="B24" s="192" t="s">
        <v>12</v>
      </c>
      <c r="C24" s="193"/>
      <c r="D24" s="196"/>
      <c r="E24" s="194"/>
      <c r="F24" s="195" t="e">
        <f>#REF!</f>
        <v>#REF!</v>
      </c>
    </row>
    <row r="25" spans="1:6">
      <c r="A25" s="190"/>
      <c r="B25" s="197"/>
      <c r="C25" s="198"/>
      <c r="D25" s="199"/>
      <c r="E25" s="200"/>
      <c r="F25" s="201"/>
    </row>
    <row r="26" spans="1:6">
      <c r="A26" s="190" t="s">
        <v>13</v>
      </c>
      <c r="B26" s="192" t="s">
        <v>36</v>
      </c>
      <c r="C26" s="193"/>
      <c r="D26" s="196"/>
      <c r="E26" s="194"/>
      <c r="F26" s="195" t="e">
        <f>#REF!</f>
        <v>#REF!</v>
      </c>
    </row>
    <row r="27" spans="1:6">
      <c r="A27" s="190"/>
      <c r="B27" s="191"/>
      <c r="C27" s="188"/>
      <c r="E27" s="176"/>
      <c r="F27" s="132"/>
    </row>
    <row r="28" spans="1:6">
      <c r="A28" s="190" t="s">
        <v>21</v>
      </c>
      <c r="B28" s="192" t="s">
        <v>51</v>
      </c>
      <c r="C28" s="193"/>
      <c r="D28" s="196"/>
      <c r="E28" s="194"/>
      <c r="F28" s="195" t="e">
        <f>#REF!</f>
        <v>#REF!</v>
      </c>
    </row>
    <row r="29" spans="1:6">
      <c r="A29" s="202"/>
      <c r="B29" s="203"/>
      <c r="C29" s="204"/>
      <c r="D29" s="205"/>
      <c r="E29" s="205"/>
      <c r="F29" s="206"/>
    </row>
    <row r="30" spans="1:6">
      <c r="A30" s="190" t="s">
        <v>14</v>
      </c>
      <c r="B30" s="192" t="e">
        <f>#REF!</f>
        <v>#REF!</v>
      </c>
      <c r="C30" s="193"/>
      <c r="D30" s="196"/>
      <c r="E30" s="194"/>
      <c r="F30" s="195" t="e">
        <f>#REF!</f>
        <v>#REF!</v>
      </c>
    </row>
    <row r="31" spans="1:6">
      <c r="A31" s="190"/>
      <c r="B31" s="192"/>
      <c r="C31" s="193"/>
      <c r="D31" s="196"/>
      <c r="E31" s="194"/>
      <c r="F31" s="195"/>
    </row>
    <row r="32" spans="1:6">
      <c r="A32" s="190" t="s">
        <v>120</v>
      </c>
      <c r="B32" s="192" t="e">
        <f>#REF!</f>
        <v>#REF!</v>
      </c>
      <c r="C32" s="193"/>
      <c r="D32" s="196"/>
      <c r="E32" s="194"/>
      <c r="F32" s="195" t="e">
        <f>#REF!</f>
        <v>#REF!</v>
      </c>
    </row>
    <row r="33" spans="1:6">
      <c r="A33" s="190"/>
      <c r="B33" s="207"/>
      <c r="C33" s="208"/>
      <c r="D33" s="209"/>
      <c r="E33" s="210"/>
      <c r="F33" s="211"/>
    </row>
    <row r="34" spans="1:6">
      <c r="A34" s="190" t="s">
        <v>311</v>
      </c>
      <c r="B34" s="192" t="str">
        <f>B12</f>
        <v>LIMARSKI RADOVI UKUPNO:</v>
      </c>
      <c r="C34" s="193"/>
      <c r="D34" s="196"/>
      <c r="E34" s="194"/>
      <c r="F34" s="195">
        <f>F12</f>
        <v>126000</v>
      </c>
    </row>
    <row r="35" spans="1:6" ht="13.5" thickBot="1">
      <c r="A35" s="202"/>
      <c r="B35" s="212"/>
      <c r="C35" s="213"/>
      <c r="D35" s="214"/>
      <c r="E35" s="214"/>
      <c r="F35" s="215"/>
    </row>
    <row r="36" spans="1:6">
      <c r="A36" s="202"/>
      <c r="B36" s="187"/>
      <c r="C36" s="188"/>
      <c r="E36" s="176"/>
      <c r="F36" s="132"/>
    </row>
    <row r="37" spans="1:6">
      <c r="A37" s="202"/>
      <c r="B37" s="216" t="s">
        <v>16</v>
      </c>
      <c r="C37" s="193"/>
      <c r="D37" s="194"/>
      <c r="E37" s="194"/>
      <c r="F37" s="195" t="e">
        <f>SUM(F20:F32)</f>
        <v>#REF!</v>
      </c>
    </row>
    <row r="38" spans="1:6">
      <c r="A38" s="202"/>
      <c r="B38" s="217"/>
      <c r="C38" s="188"/>
      <c r="E38" s="176"/>
      <c r="F38" s="132"/>
    </row>
    <row r="39" spans="1:6">
      <c r="A39" s="202"/>
      <c r="B39" s="216" t="s">
        <v>28</v>
      </c>
      <c r="C39" s="218"/>
      <c r="D39" s="219"/>
      <c r="E39" s="220"/>
      <c r="F39" s="195" t="e">
        <f>F37*0.25</f>
        <v>#REF!</v>
      </c>
    </row>
    <row r="40" spans="1:6">
      <c r="A40" s="202"/>
      <c r="B40" s="217"/>
      <c r="C40" s="188"/>
      <c r="E40" s="176"/>
      <c r="F40" s="132"/>
    </row>
    <row r="41" spans="1:6">
      <c r="A41" s="202"/>
      <c r="B41" s="216" t="s">
        <v>17</v>
      </c>
      <c r="C41" s="218"/>
      <c r="D41" s="219"/>
      <c r="E41" s="220"/>
      <c r="F41" s="221" t="e">
        <f>SUM(F37:F39)</f>
        <v>#REF!</v>
      </c>
    </row>
    <row r="42" spans="1:6">
      <c r="A42" s="202"/>
      <c r="B42" s="187"/>
      <c r="C42" s="188"/>
      <c r="E42" s="176"/>
      <c r="F42" s="132"/>
    </row>
    <row r="43" spans="1:6">
      <c r="A43" s="222"/>
      <c r="B43" s="203"/>
      <c r="C43" s="204"/>
      <c r="D43" s="205"/>
      <c r="E43" s="205"/>
      <c r="F43" s="206"/>
    </row>
    <row r="44" spans="1:6">
      <c r="A44" s="222"/>
      <c r="B44" s="203"/>
      <c r="C44" s="204"/>
      <c r="D44" s="205"/>
      <c r="E44" s="205"/>
      <c r="F44" s="206"/>
    </row>
    <row r="45" spans="1:6">
      <c r="A45" s="222"/>
      <c r="B45" s="203"/>
      <c r="C45" s="204"/>
      <c r="D45" s="205"/>
      <c r="E45" s="205"/>
      <c r="F45" s="206"/>
    </row>
    <row r="46" spans="1:6">
      <c r="A46" s="222"/>
      <c r="B46" s="203"/>
      <c r="C46" s="204"/>
      <c r="D46" s="205"/>
      <c r="E46" s="205"/>
      <c r="F46" s="206"/>
    </row>
    <row r="47" spans="1:6">
      <c r="A47" s="222"/>
      <c r="B47" s="203"/>
      <c r="C47" s="204"/>
      <c r="D47" s="205"/>
      <c r="E47" s="205"/>
      <c r="F47" s="206"/>
    </row>
    <row r="48" spans="1:6">
      <c r="A48" s="222"/>
      <c r="B48" s="203"/>
      <c r="C48" s="204"/>
      <c r="D48" s="205"/>
      <c r="E48" s="205"/>
      <c r="F48" s="206"/>
    </row>
    <row r="49" spans="1:6">
      <c r="A49" s="222"/>
      <c r="B49" s="203"/>
      <c r="C49" s="204"/>
      <c r="D49" s="205"/>
      <c r="E49" s="205"/>
      <c r="F49" s="206"/>
    </row>
    <row r="50" spans="1:6">
      <c r="A50" s="222"/>
      <c r="B50" s="203"/>
      <c r="C50" s="204"/>
      <c r="D50" s="205"/>
      <c r="E50" s="205"/>
      <c r="F50" s="206"/>
    </row>
    <row r="51" spans="1:6">
      <c r="A51" s="222"/>
      <c r="B51" s="203"/>
      <c r="C51" s="204"/>
      <c r="D51" s="205"/>
      <c r="E51" s="205"/>
      <c r="F51" s="206"/>
    </row>
    <row r="52" spans="1:6">
      <c r="A52" s="222"/>
      <c r="B52" s="203"/>
      <c r="C52" s="204"/>
      <c r="D52" s="205"/>
      <c r="E52" s="205"/>
      <c r="F52" s="206"/>
    </row>
    <row r="53" spans="1:6">
      <c r="A53" s="222"/>
      <c r="B53" s="203"/>
      <c r="C53" s="204"/>
      <c r="D53" s="205"/>
      <c r="E53" s="205"/>
      <c r="F53" s="206"/>
    </row>
    <row r="54" spans="1:6">
      <c r="A54" s="222"/>
      <c r="B54" s="203"/>
      <c r="C54" s="204"/>
      <c r="D54" s="205"/>
      <c r="E54" s="205"/>
      <c r="F54" s="206"/>
    </row>
    <row r="55" spans="1:6">
      <c r="A55" s="222"/>
      <c r="B55" s="203"/>
      <c r="C55" s="204"/>
      <c r="D55" s="205"/>
      <c r="E55" s="205"/>
      <c r="F55" s="206"/>
    </row>
    <row r="56" spans="1:6">
      <c r="A56" s="222"/>
      <c r="B56" s="203"/>
      <c r="C56" s="204"/>
      <c r="D56" s="205"/>
      <c r="E56" s="205"/>
      <c r="F56" s="206"/>
    </row>
    <row r="57" spans="1:6">
      <c r="A57" s="222"/>
      <c r="B57" s="203"/>
      <c r="C57" s="204"/>
      <c r="D57" s="205"/>
      <c r="E57" s="205"/>
      <c r="F57" s="206"/>
    </row>
    <row r="58" spans="1:6">
      <c r="A58" s="222"/>
      <c r="B58" s="203"/>
      <c r="C58" s="204"/>
      <c r="D58" s="205"/>
      <c r="E58" s="205"/>
      <c r="F58" s="206"/>
    </row>
    <row r="59" spans="1:6">
      <c r="A59" s="222"/>
      <c r="B59" s="203"/>
      <c r="C59" s="204"/>
      <c r="D59" s="205"/>
      <c r="E59" s="205"/>
      <c r="F59" s="206"/>
    </row>
    <row r="60" spans="1:6">
      <c r="A60" s="222"/>
      <c r="B60" s="203"/>
      <c r="C60" s="204"/>
      <c r="D60" s="205"/>
      <c r="E60" s="205"/>
      <c r="F60" s="206"/>
    </row>
    <row r="61" spans="1:6">
      <c r="A61" s="222"/>
      <c r="B61" s="203"/>
      <c r="C61" s="204"/>
      <c r="D61" s="205"/>
      <c r="E61" s="205"/>
      <c r="F61" s="206"/>
    </row>
    <row r="62" spans="1:6">
      <c r="A62" s="222"/>
      <c r="B62" s="203"/>
      <c r="C62" s="204"/>
      <c r="D62" s="205"/>
      <c r="E62" s="205"/>
      <c r="F62" s="206"/>
    </row>
    <row r="63" spans="1:6">
      <c r="A63" s="222"/>
      <c r="B63" s="223"/>
      <c r="C63" s="204"/>
      <c r="D63" s="205"/>
      <c r="E63" s="205"/>
      <c r="F63" s="206"/>
    </row>
    <row r="64" spans="1:6">
      <c r="A64" s="222"/>
      <c r="B64" s="223"/>
      <c r="C64" s="204"/>
      <c r="D64" s="205"/>
      <c r="E64" s="205"/>
      <c r="F64" s="206"/>
    </row>
    <row r="65" spans="1:6">
      <c r="A65" s="222"/>
      <c r="B65" s="223"/>
      <c r="C65" s="204"/>
      <c r="D65" s="205"/>
      <c r="E65" s="205"/>
      <c r="F65" s="206"/>
    </row>
    <row r="66" spans="1:6">
      <c r="A66" s="222"/>
      <c r="B66" s="223"/>
      <c r="C66" s="204"/>
      <c r="D66" s="205"/>
      <c r="E66" s="205"/>
      <c r="F66" s="206"/>
    </row>
    <row r="67" spans="1:6">
      <c r="A67" s="222"/>
      <c r="B67" s="223"/>
      <c r="C67" s="204"/>
      <c r="D67" s="205"/>
      <c r="E67" s="205"/>
      <c r="F67" s="206"/>
    </row>
    <row r="68" spans="1:6">
      <c r="A68" s="222"/>
      <c r="B68" s="223"/>
      <c r="C68" s="204"/>
      <c r="D68" s="205"/>
      <c r="E68" s="205"/>
      <c r="F68" s="206"/>
    </row>
    <row r="69" spans="1:6">
      <c r="A69" s="222"/>
      <c r="B69" s="223"/>
      <c r="C69" s="204"/>
      <c r="D69" s="205"/>
      <c r="E69" s="205"/>
      <c r="F69" s="206"/>
    </row>
    <row r="70" spans="1:6">
      <c r="A70" s="222"/>
      <c r="B70" s="223"/>
      <c r="C70" s="204"/>
      <c r="D70" s="205"/>
      <c r="E70" s="205"/>
      <c r="F70" s="206"/>
    </row>
    <row r="71" spans="1:6">
      <c r="A71" s="222"/>
      <c r="B71" s="224"/>
      <c r="C71" s="204"/>
      <c r="D71" s="205"/>
      <c r="E71" s="205"/>
      <c r="F71" s="206"/>
    </row>
    <row r="72" spans="1:6">
      <c r="A72" s="222"/>
      <c r="B72" s="203"/>
      <c r="C72" s="204"/>
      <c r="D72" s="205"/>
      <c r="E72" s="205"/>
      <c r="F72" s="206"/>
    </row>
    <row r="73" spans="1:6" ht="15">
      <c r="A73" s="222"/>
      <c r="B73" s="225"/>
      <c r="C73" s="1034"/>
      <c r="D73" s="1034"/>
      <c r="E73" s="1034"/>
      <c r="F73" s="1034"/>
    </row>
    <row r="74" spans="1:6">
      <c r="A74" s="226"/>
      <c r="B74" s="225"/>
      <c r="C74" s="204"/>
      <c r="D74" s="205"/>
      <c r="E74" s="205"/>
      <c r="F74" s="206"/>
    </row>
    <row r="75" spans="1:6">
      <c r="A75" s="226"/>
      <c r="B75" s="225"/>
      <c r="C75" s="204"/>
      <c r="D75" s="205"/>
      <c r="E75" s="205"/>
      <c r="F75" s="206"/>
    </row>
    <row r="76" spans="1:6">
      <c r="A76" s="226"/>
      <c r="B76" s="225"/>
      <c r="C76" s="204"/>
      <c r="D76" s="205"/>
      <c r="E76" s="205"/>
      <c r="F76" s="206"/>
    </row>
    <row r="77" spans="1:6">
      <c r="A77" s="226"/>
      <c r="B77" s="225"/>
      <c r="C77" s="204"/>
      <c r="D77" s="227"/>
      <c r="E77" s="205"/>
      <c r="F77" s="206"/>
    </row>
    <row r="78" spans="1:6">
      <c r="A78" s="226"/>
      <c r="B78" s="225"/>
      <c r="C78" s="204"/>
      <c r="D78" s="205"/>
      <c r="E78" s="205"/>
      <c r="F78" s="206"/>
    </row>
    <row r="79" spans="1:6">
      <c r="A79" s="226"/>
      <c r="B79" s="225"/>
      <c r="C79" s="204"/>
      <c r="D79" s="205"/>
      <c r="E79" s="205"/>
      <c r="F79" s="206"/>
    </row>
    <row r="80" spans="1:6">
      <c r="A80" s="226"/>
      <c r="B80" s="225"/>
      <c r="C80" s="204"/>
      <c r="D80" s="227"/>
      <c r="E80" s="205"/>
      <c r="F80" s="206"/>
    </row>
    <row r="81" spans="1:6">
      <c r="A81" s="226"/>
      <c r="B81" s="225"/>
      <c r="C81" s="204"/>
      <c r="D81" s="227"/>
      <c r="E81" s="205"/>
      <c r="F81" s="206"/>
    </row>
    <row r="82" spans="1:6">
      <c r="A82" s="226"/>
      <c r="B82" s="225"/>
      <c r="C82" s="204"/>
      <c r="D82" s="205"/>
      <c r="E82" s="205"/>
      <c r="F82" s="206"/>
    </row>
    <row r="83" spans="1:6">
      <c r="A83" s="226"/>
      <c r="B83" s="225"/>
      <c r="C83" s="204"/>
      <c r="D83" s="205"/>
      <c r="E83" s="205"/>
      <c r="F83" s="206"/>
    </row>
    <row r="84" spans="1:6">
      <c r="A84" s="226"/>
      <c r="B84" s="225"/>
      <c r="C84" s="204"/>
      <c r="D84" s="205"/>
      <c r="E84" s="205"/>
      <c r="F84" s="206"/>
    </row>
    <row r="85" spans="1:6">
      <c r="A85" s="226"/>
      <c r="B85" s="225"/>
      <c r="C85" s="204"/>
      <c r="D85" s="205"/>
      <c r="E85" s="205"/>
      <c r="F85" s="206"/>
    </row>
    <row r="86" spans="1:6">
      <c r="A86" s="222"/>
      <c r="B86" s="203"/>
      <c r="C86" s="204"/>
      <c r="D86" s="205"/>
      <c r="E86" s="205"/>
      <c r="F86" s="206"/>
    </row>
    <row r="87" spans="1:6">
      <c r="A87" s="222"/>
      <c r="B87" s="203"/>
      <c r="C87" s="204"/>
      <c r="D87" s="205"/>
      <c r="E87" s="205"/>
      <c r="F87" s="206"/>
    </row>
    <row r="88" spans="1:6">
      <c r="A88" s="222"/>
      <c r="B88" s="228"/>
      <c r="C88" s="204"/>
      <c r="D88" s="205"/>
      <c r="E88" s="205"/>
      <c r="F88" s="206"/>
    </row>
    <row r="89" spans="1:6">
      <c r="A89" s="222"/>
      <c r="B89" s="229"/>
      <c r="C89" s="204"/>
      <c r="D89" s="205"/>
      <c r="E89" s="205"/>
      <c r="F89" s="206"/>
    </row>
    <row r="90" spans="1:6">
      <c r="A90" s="222"/>
      <c r="B90" s="228"/>
      <c r="C90" s="230"/>
      <c r="D90" s="231"/>
      <c r="E90" s="232"/>
      <c r="F90" s="206"/>
    </row>
    <row r="91" spans="1:6">
      <c r="A91" s="222"/>
      <c r="B91" s="229"/>
      <c r="C91" s="204"/>
      <c r="D91" s="205"/>
      <c r="E91" s="205"/>
      <c r="F91" s="206"/>
    </row>
    <row r="92" spans="1:6">
      <c r="A92" s="222"/>
      <c r="B92" s="228"/>
      <c r="C92" s="230"/>
      <c r="D92" s="231"/>
      <c r="E92" s="232"/>
      <c r="F92" s="206"/>
    </row>
    <row r="93" spans="1:6">
      <c r="A93" s="222"/>
      <c r="B93" s="203"/>
      <c r="C93" s="204"/>
      <c r="D93" s="205"/>
      <c r="E93" s="205"/>
      <c r="F93" s="206"/>
    </row>
    <row r="94" spans="1:6">
      <c r="A94" s="222"/>
      <c r="B94" s="203"/>
      <c r="C94" s="204"/>
      <c r="D94" s="205"/>
      <c r="E94" s="205"/>
      <c r="F94" s="206"/>
    </row>
    <row r="95" spans="1:6">
      <c r="A95" s="222"/>
      <c r="B95" s="233"/>
      <c r="C95" s="204"/>
      <c r="D95" s="205"/>
      <c r="E95" s="205"/>
      <c r="F95" s="206"/>
    </row>
    <row r="96" spans="1:6">
      <c r="A96" s="222"/>
      <c r="B96" s="203"/>
      <c r="C96" s="204"/>
      <c r="D96" s="205"/>
      <c r="E96" s="205"/>
      <c r="F96" s="206"/>
    </row>
  </sheetData>
  <mergeCells count="2">
    <mergeCell ref="C18:F18"/>
    <mergeCell ref="C73:F73"/>
  </mergeCells>
  <pageMargins left="0.74803149606299213" right="0.74803149606299213" top="1.2204724409448819" bottom="0.98425196850393704" header="0.51181102362204722" footer="0.51181102362204722"/>
  <pageSetup paperSize="9" scale="9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03"/>
  <sheetViews>
    <sheetView view="pageBreakPreview" topLeftCell="A44" zoomScaleNormal="120" zoomScaleSheetLayoutView="100" workbookViewId="0">
      <selection activeCell="E57" sqref="E57"/>
    </sheetView>
  </sheetViews>
  <sheetFormatPr defaultRowHeight="12.75"/>
  <cols>
    <col min="1" max="1" width="2" style="116" bestFit="1" customWidth="1"/>
    <col min="2" max="2" width="5.140625" style="116" bestFit="1" customWidth="1"/>
    <col min="3" max="3" width="51.5703125" style="116" customWidth="1"/>
    <col min="4" max="4" width="10.5703125" style="116" bestFit="1" customWidth="1"/>
    <col min="5" max="5" width="11.140625" style="116" customWidth="1"/>
    <col min="6" max="6" width="17" style="116" bestFit="1" customWidth="1"/>
    <col min="7" max="7" width="12" style="116" bestFit="1" customWidth="1"/>
    <col min="8" max="9" width="9.140625" style="116"/>
    <col min="10" max="10" width="67.85546875" style="116" customWidth="1"/>
    <col min="11" max="256" width="9.140625" style="116"/>
    <col min="257" max="257" width="2" style="116" bestFit="1" customWidth="1"/>
    <col min="258" max="258" width="5.140625" style="116" bestFit="1" customWidth="1"/>
    <col min="259" max="259" width="51.5703125" style="116" customWidth="1"/>
    <col min="260" max="260" width="10.5703125" style="116" bestFit="1" customWidth="1"/>
    <col min="261" max="261" width="11.140625" style="116" customWidth="1"/>
    <col min="262" max="262" width="17" style="116" bestFit="1" customWidth="1"/>
    <col min="263" max="263" width="12" style="116" bestFit="1" customWidth="1"/>
    <col min="264" max="265" width="9.140625" style="116"/>
    <col min="266" max="266" width="67.85546875" style="116" customWidth="1"/>
    <col min="267" max="512" width="9.140625" style="116"/>
    <col min="513" max="513" width="2" style="116" bestFit="1" customWidth="1"/>
    <col min="514" max="514" width="5.140625" style="116" bestFit="1" customWidth="1"/>
    <col min="515" max="515" width="51.5703125" style="116" customWidth="1"/>
    <col min="516" max="516" width="10.5703125" style="116" bestFit="1" customWidth="1"/>
    <col min="517" max="517" width="11.140625" style="116" customWidth="1"/>
    <col min="518" max="518" width="17" style="116" bestFit="1" customWidth="1"/>
    <col min="519" max="519" width="12" style="116" bestFit="1" customWidth="1"/>
    <col min="520" max="521" width="9.140625" style="116"/>
    <col min="522" max="522" width="67.85546875" style="116" customWidth="1"/>
    <col min="523" max="768" width="9.140625" style="116"/>
    <col min="769" max="769" width="2" style="116" bestFit="1" customWidth="1"/>
    <col min="770" max="770" width="5.140625" style="116" bestFit="1" customWidth="1"/>
    <col min="771" max="771" width="51.5703125" style="116" customWidth="1"/>
    <col min="772" max="772" width="10.5703125" style="116" bestFit="1" customWidth="1"/>
    <col min="773" max="773" width="11.140625" style="116" customWidth="1"/>
    <col min="774" max="774" width="17" style="116" bestFit="1" customWidth="1"/>
    <col min="775" max="775" width="12" style="116" bestFit="1" customWidth="1"/>
    <col min="776" max="777" width="9.140625" style="116"/>
    <col min="778" max="778" width="67.85546875" style="116" customWidth="1"/>
    <col min="779" max="1024" width="9.140625" style="116"/>
    <col min="1025" max="1025" width="2" style="116" bestFit="1" customWidth="1"/>
    <col min="1026" max="1026" width="5.140625" style="116" bestFit="1" customWidth="1"/>
    <col min="1027" max="1027" width="51.5703125" style="116" customWidth="1"/>
    <col min="1028" max="1028" width="10.5703125" style="116" bestFit="1" customWidth="1"/>
    <col min="1029" max="1029" width="11.140625" style="116" customWidth="1"/>
    <col min="1030" max="1030" width="17" style="116" bestFit="1" customWidth="1"/>
    <col min="1031" max="1031" width="12" style="116" bestFit="1" customWidth="1"/>
    <col min="1032" max="1033" width="9.140625" style="116"/>
    <col min="1034" max="1034" width="67.85546875" style="116" customWidth="1"/>
    <col min="1035" max="1280" width="9.140625" style="116"/>
    <col min="1281" max="1281" width="2" style="116" bestFit="1" customWidth="1"/>
    <col min="1282" max="1282" width="5.140625" style="116" bestFit="1" customWidth="1"/>
    <col min="1283" max="1283" width="51.5703125" style="116" customWidth="1"/>
    <col min="1284" max="1284" width="10.5703125" style="116" bestFit="1" customWidth="1"/>
    <col min="1285" max="1285" width="11.140625" style="116" customWidth="1"/>
    <col min="1286" max="1286" width="17" style="116" bestFit="1" customWidth="1"/>
    <col min="1287" max="1287" width="12" style="116" bestFit="1" customWidth="1"/>
    <col min="1288" max="1289" width="9.140625" style="116"/>
    <col min="1290" max="1290" width="67.85546875" style="116" customWidth="1"/>
    <col min="1291" max="1536" width="9.140625" style="116"/>
    <col min="1537" max="1537" width="2" style="116" bestFit="1" customWidth="1"/>
    <col min="1538" max="1538" width="5.140625" style="116" bestFit="1" customWidth="1"/>
    <col min="1539" max="1539" width="51.5703125" style="116" customWidth="1"/>
    <col min="1540" max="1540" width="10.5703125" style="116" bestFit="1" customWidth="1"/>
    <col min="1541" max="1541" width="11.140625" style="116" customWidth="1"/>
    <col min="1542" max="1542" width="17" style="116" bestFit="1" customWidth="1"/>
    <col min="1543" max="1543" width="12" style="116" bestFit="1" customWidth="1"/>
    <col min="1544" max="1545" width="9.140625" style="116"/>
    <col min="1546" max="1546" width="67.85546875" style="116" customWidth="1"/>
    <col min="1547" max="1792" width="9.140625" style="116"/>
    <col min="1793" max="1793" width="2" style="116" bestFit="1" customWidth="1"/>
    <col min="1794" max="1794" width="5.140625" style="116" bestFit="1" customWidth="1"/>
    <col min="1795" max="1795" width="51.5703125" style="116" customWidth="1"/>
    <col min="1796" max="1796" width="10.5703125" style="116" bestFit="1" customWidth="1"/>
    <col min="1797" max="1797" width="11.140625" style="116" customWidth="1"/>
    <col min="1798" max="1798" width="17" style="116" bestFit="1" customWidth="1"/>
    <col min="1799" max="1799" width="12" style="116" bestFit="1" customWidth="1"/>
    <col min="1800" max="1801" width="9.140625" style="116"/>
    <col min="1802" max="1802" width="67.85546875" style="116" customWidth="1"/>
    <col min="1803" max="2048" width="9.140625" style="116"/>
    <col min="2049" max="2049" width="2" style="116" bestFit="1" customWidth="1"/>
    <col min="2050" max="2050" width="5.140625" style="116" bestFit="1" customWidth="1"/>
    <col min="2051" max="2051" width="51.5703125" style="116" customWidth="1"/>
    <col min="2052" max="2052" width="10.5703125" style="116" bestFit="1" customWidth="1"/>
    <col min="2053" max="2053" width="11.140625" style="116" customWidth="1"/>
    <col min="2054" max="2054" width="17" style="116" bestFit="1" customWidth="1"/>
    <col min="2055" max="2055" width="12" style="116" bestFit="1" customWidth="1"/>
    <col min="2056" max="2057" width="9.140625" style="116"/>
    <col min="2058" max="2058" width="67.85546875" style="116" customWidth="1"/>
    <col min="2059" max="2304" width="9.140625" style="116"/>
    <col min="2305" max="2305" width="2" style="116" bestFit="1" customWidth="1"/>
    <col min="2306" max="2306" width="5.140625" style="116" bestFit="1" customWidth="1"/>
    <col min="2307" max="2307" width="51.5703125" style="116" customWidth="1"/>
    <col min="2308" max="2308" width="10.5703125" style="116" bestFit="1" customWidth="1"/>
    <col min="2309" max="2309" width="11.140625" style="116" customWidth="1"/>
    <col min="2310" max="2310" width="17" style="116" bestFit="1" customWidth="1"/>
    <col min="2311" max="2311" width="12" style="116" bestFit="1" customWidth="1"/>
    <col min="2312" max="2313" width="9.140625" style="116"/>
    <col min="2314" max="2314" width="67.85546875" style="116" customWidth="1"/>
    <col min="2315" max="2560" width="9.140625" style="116"/>
    <col min="2561" max="2561" width="2" style="116" bestFit="1" customWidth="1"/>
    <col min="2562" max="2562" width="5.140625" style="116" bestFit="1" customWidth="1"/>
    <col min="2563" max="2563" width="51.5703125" style="116" customWidth="1"/>
    <col min="2564" max="2564" width="10.5703125" style="116" bestFit="1" customWidth="1"/>
    <col min="2565" max="2565" width="11.140625" style="116" customWidth="1"/>
    <col min="2566" max="2566" width="17" style="116" bestFit="1" customWidth="1"/>
    <col min="2567" max="2567" width="12" style="116" bestFit="1" customWidth="1"/>
    <col min="2568" max="2569" width="9.140625" style="116"/>
    <col min="2570" max="2570" width="67.85546875" style="116" customWidth="1"/>
    <col min="2571" max="2816" width="9.140625" style="116"/>
    <col min="2817" max="2817" width="2" style="116" bestFit="1" customWidth="1"/>
    <col min="2818" max="2818" width="5.140625" style="116" bestFit="1" customWidth="1"/>
    <col min="2819" max="2819" width="51.5703125" style="116" customWidth="1"/>
    <col min="2820" max="2820" width="10.5703125" style="116" bestFit="1" customWidth="1"/>
    <col min="2821" max="2821" width="11.140625" style="116" customWidth="1"/>
    <col min="2822" max="2822" width="17" style="116" bestFit="1" customWidth="1"/>
    <col min="2823" max="2823" width="12" style="116" bestFit="1" customWidth="1"/>
    <col min="2824" max="2825" width="9.140625" style="116"/>
    <col min="2826" max="2826" width="67.85546875" style="116" customWidth="1"/>
    <col min="2827" max="3072" width="9.140625" style="116"/>
    <col min="3073" max="3073" width="2" style="116" bestFit="1" customWidth="1"/>
    <col min="3074" max="3074" width="5.140625" style="116" bestFit="1" customWidth="1"/>
    <col min="3075" max="3075" width="51.5703125" style="116" customWidth="1"/>
    <col min="3076" max="3076" width="10.5703125" style="116" bestFit="1" customWidth="1"/>
    <col min="3077" max="3077" width="11.140625" style="116" customWidth="1"/>
    <col min="3078" max="3078" width="17" style="116" bestFit="1" customWidth="1"/>
    <col min="3079" max="3079" width="12" style="116" bestFit="1" customWidth="1"/>
    <col min="3080" max="3081" width="9.140625" style="116"/>
    <col min="3082" max="3082" width="67.85546875" style="116" customWidth="1"/>
    <col min="3083" max="3328" width="9.140625" style="116"/>
    <col min="3329" max="3329" width="2" style="116" bestFit="1" customWidth="1"/>
    <col min="3330" max="3330" width="5.140625" style="116" bestFit="1" customWidth="1"/>
    <col min="3331" max="3331" width="51.5703125" style="116" customWidth="1"/>
    <col min="3332" max="3332" width="10.5703125" style="116" bestFit="1" customWidth="1"/>
    <col min="3333" max="3333" width="11.140625" style="116" customWidth="1"/>
    <col min="3334" max="3334" width="17" style="116" bestFit="1" customWidth="1"/>
    <col min="3335" max="3335" width="12" style="116" bestFit="1" customWidth="1"/>
    <col min="3336" max="3337" width="9.140625" style="116"/>
    <col min="3338" max="3338" width="67.85546875" style="116" customWidth="1"/>
    <col min="3339" max="3584" width="9.140625" style="116"/>
    <col min="3585" max="3585" width="2" style="116" bestFit="1" customWidth="1"/>
    <col min="3586" max="3586" width="5.140625" style="116" bestFit="1" customWidth="1"/>
    <col min="3587" max="3587" width="51.5703125" style="116" customWidth="1"/>
    <col min="3588" max="3588" width="10.5703125" style="116" bestFit="1" customWidth="1"/>
    <col min="3589" max="3589" width="11.140625" style="116" customWidth="1"/>
    <col min="3590" max="3590" width="17" style="116" bestFit="1" customWidth="1"/>
    <col min="3591" max="3591" width="12" style="116" bestFit="1" customWidth="1"/>
    <col min="3592" max="3593" width="9.140625" style="116"/>
    <col min="3594" max="3594" width="67.85546875" style="116" customWidth="1"/>
    <col min="3595" max="3840" width="9.140625" style="116"/>
    <col min="3841" max="3841" width="2" style="116" bestFit="1" customWidth="1"/>
    <col min="3842" max="3842" width="5.140625" style="116" bestFit="1" customWidth="1"/>
    <col min="3843" max="3843" width="51.5703125" style="116" customWidth="1"/>
    <col min="3844" max="3844" width="10.5703125" style="116" bestFit="1" customWidth="1"/>
    <col min="3845" max="3845" width="11.140625" style="116" customWidth="1"/>
    <col min="3846" max="3846" width="17" style="116" bestFit="1" customWidth="1"/>
    <col min="3847" max="3847" width="12" style="116" bestFit="1" customWidth="1"/>
    <col min="3848" max="3849" width="9.140625" style="116"/>
    <col min="3850" max="3850" width="67.85546875" style="116" customWidth="1"/>
    <col min="3851" max="4096" width="9.140625" style="116"/>
    <col min="4097" max="4097" width="2" style="116" bestFit="1" customWidth="1"/>
    <col min="4098" max="4098" width="5.140625" style="116" bestFit="1" customWidth="1"/>
    <col min="4099" max="4099" width="51.5703125" style="116" customWidth="1"/>
    <col min="4100" max="4100" width="10.5703125" style="116" bestFit="1" customWidth="1"/>
    <col min="4101" max="4101" width="11.140625" style="116" customWidth="1"/>
    <col min="4102" max="4102" width="17" style="116" bestFit="1" customWidth="1"/>
    <col min="4103" max="4103" width="12" style="116" bestFit="1" customWidth="1"/>
    <col min="4104" max="4105" width="9.140625" style="116"/>
    <col min="4106" max="4106" width="67.85546875" style="116" customWidth="1"/>
    <col min="4107" max="4352" width="9.140625" style="116"/>
    <col min="4353" max="4353" width="2" style="116" bestFit="1" customWidth="1"/>
    <col min="4354" max="4354" width="5.140625" style="116" bestFit="1" customWidth="1"/>
    <col min="4355" max="4355" width="51.5703125" style="116" customWidth="1"/>
    <col min="4356" max="4356" width="10.5703125" style="116" bestFit="1" customWidth="1"/>
    <col min="4357" max="4357" width="11.140625" style="116" customWidth="1"/>
    <col min="4358" max="4358" width="17" style="116" bestFit="1" customWidth="1"/>
    <col min="4359" max="4359" width="12" style="116" bestFit="1" customWidth="1"/>
    <col min="4360" max="4361" width="9.140625" style="116"/>
    <col min="4362" max="4362" width="67.85546875" style="116" customWidth="1"/>
    <col min="4363" max="4608" width="9.140625" style="116"/>
    <col min="4609" max="4609" width="2" style="116" bestFit="1" customWidth="1"/>
    <col min="4610" max="4610" width="5.140625" style="116" bestFit="1" customWidth="1"/>
    <col min="4611" max="4611" width="51.5703125" style="116" customWidth="1"/>
    <col min="4612" max="4612" width="10.5703125" style="116" bestFit="1" customWidth="1"/>
    <col min="4613" max="4613" width="11.140625" style="116" customWidth="1"/>
    <col min="4614" max="4614" width="17" style="116" bestFit="1" customWidth="1"/>
    <col min="4615" max="4615" width="12" style="116" bestFit="1" customWidth="1"/>
    <col min="4616" max="4617" width="9.140625" style="116"/>
    <col min="4618" max="4618" width="67.85546875" style="116" customWidth="1"/>
    <col min="4619" max="4864" width="9.140625" style="116"/>
    <col min="4865" max="4865" width="2" style="116" bestFit="1" customWidth="1"/>
    <col min="4866" max="4866" width="5.140625" style="116" bestFit="1" customWidth="1"/>
    <col min="4867" max="4867" width="51.5703125" style="116" customWidth="1"/>
    <col min="4868" max="4868" width="10.5703125" style="116" bestFit="1" customWidth="1"/>
    <col min="4869" max="4869" width="11.140625" style="116" customWidth="1"/>
    <col min="4870" max="4870" width="17" style="116" bestFit="1" customWidth="1"/>
    <col min="4871" max="4871" width="12" style="116" bestFit="1" customWidth="1"/>
    <col min="4872" max="4873" width="9.140625" style="116"/>
    <col min="4874" max="4874" width="67.85546875" style="116" customWidth="1"/>
    <col min="4875" max="5120" width="9.140625" style="116"/>
    <col min="5121" max="5121" width="2" style="116" bestFit="1" customWidth="1"/>
    <col min="5122" max="5122" width="5.140625" style="116" bestFit="1" customWidth="1"/>
    <col min="5123" max="5123" width="51.5703125" style="116" customWidth="1"/>
    <col min="5124" max="5124" width="10.5703125" style="116" bestFit="1" customWidth="1"/>
    <col min="5125" max="5125" width="11.140625" style="116" customWidth="1"/>
    <col min="5126" max="5126" width="17" style="116" bestFit="1" customWidth="1"/>
    <col min="5127" max="5127" width="12" style="116" bestFit="1" customWidth="1"/>
    <col min="5128" max="5129" width="9.140625" style="116"/>
    <col min="5130" max="5130" width="67.85546875" style="116" customWidth="1"/>
    <col min="5131" max="5376" width="9.140625" style="116"/>
    <col min="5377" max="5377" width="2" style="116" bestFit="1" customWidth="1"/>
    <col min="5378" max="5378" width="5.140625" style="116" bestFit="1" customWidth="1"/>
    <col min="5379" max="5379" width="51.5703125" style="116" customWidth="1"/>
    <col min="5380" max="5380" width="10.5703125" style="116" bestFit="1" customWidth="1"/>
    <col min="5381" max="5381" width="11.140625" style="116" customWidth="1"/>
    <col min="5382" max="5382" width="17" style="116" bestFit="1" customWidth="1"/>
    <col min="5383" max="5383" width="12" style="116" bestFit="1" customWidth="1"/>
    <col min="5384" max="5385" width="9.140625" style="116"/>
    <col min="5386" max="5386" width="67.85546875" style="116" customWidth="1"/>
    <col min="5387" max="5632" width="9.140625" style="116"/>
    <col min="5633" max="5633" width="2" style="116" bestFit="1" customWidth="1"/>
    <col min="5634" max="5634" width="5.140625" style="116" bestFit="1" customWidth="1"/>
    <col min="5635" max="5635" width="51.5703125" style="116" customWidth="1"/>
    <col min="5636" max="5636" width="10.5703125" style="116" bestFit="1" customWidth="1"/>
    <col min="5637" max="5637" width="11.140625" style="116" customWidth="1"/>
    <col min="5638" max="5638" width="17" style="116" bestFit="1" customWidth="1"/>
    <col min="5639" max="5639" width="12" style="116" bestFit="1" customWidth="1"/>
    <col min="5640" max="5641" width="9.140625" style="116"/>
    <col min="5642" max="5642" width="67.85546875" style="116" customWidth="1"/>
    <col min="5643" max="5888" width="9.140625" style="116"/>
    <col min="5889" max="5889" width="2" style="116" bestFit="1" customWidth="1"/>
    <col min="5890" max="5890" width="5.140625" style="116" bestFit="1" customWidth="1"/>
    <col min="5891" max="5891" width="51.5703125" style="116" customWidth="1"/>
    <col min="5892" max="5892" width="10.5703125" style="116" bestFit="1" customWidth="1"/>
    <col min="5893" max="5893" width="11.140625" style="116" customWidth="1"/>
    <col min="5894" max="5894" width="17" style="116" bestFit="1" customWidth="1"/>
    <col min="5895" max="5895" width="12" style="116" bestFit="1" customWidth="1"/>
    <col min="5896" max="5897" width="9.140625" style="116"/>
    <col min="5898" max="5898" width="67.85546875" style="116" customWidth="1"/>
    <col min="5899" max="6144" width="9.140625" style="116"/>
    <col min="6145" max="6145" width="2" style="116" bestFit="1" customWidth="1"/>
    <col min="6146" max="6146" width="5.140625" style="116" bestFit="1" customWidth="1"/>
    <col min="6147" max="6147" width="51.5703125" style="116" customWidth="1"/>
    <col min="6148" max="6148" width="10.5703125" style="116" bestFit="1" customWidth="1"/>
    <col min="6149" max="6149" width="11.140625" style="116" customWidth="1"/>
    <col min="6150" max="6150" width="17" style="116" bestFit="1" customWidth="1"/>
    <col min="6151" max="6151" width="12" style="116" bestFit="1" customWidth="1"/>
    <col min="6152" max="6153" width="9.140625" style="116"/>
    <col min="6154" max="6154" width="67.85546875" style="116" customWidth="1"/>
    <col min="6155" max="6400" width="9.140625" style="116"/>
    <col min="6401" max="6401" width="2" style="116" bestFit="1" customWidth="1"/>
    <col min="6402" max="6402" width="5.140625" style="116" bestFit="1" customWidth="1"/>
    <col min="6403" max="6403" width="51.5703125" style="116" customWidth="1"/>
    <col min="6404" max="6404" width="10.5703125" style="116" bestFit="1" customWidth="1"/>
    <col min="6405" max="6405" width="11.140625" style="116" customWidth="1"/>
    <col min="6406" max="6406" width="17" style="116" bestFit="1" customWidth="1"/>
    <col min="6407" max="6407" width="12" style="116" bestFit="1" customWidth="1"/>
    <col min="6408" max="6409" width="9.140625" style="116"/>
    <col min="6410" max="6410" width="67.85546875" style="116" customWidth="1"/>
    <col min="6411" max="6656" width="9.140625" style="116"/>
    <col min="6657" max="6657" width="2" style="116" bestFit="1" customWidth="1"/>
    <col min="6658" max="6658" width="5.140625" style="116" bestFit="1" customWidth="1"/>
    <col min="6659" max="6659" width="51.5703125" style="116" customWidth="1"/>
    <col min="6660" max="6660" width="10.5703125" style="116" bestFit="1" customWidth="1"/>
    <col min="6661" max="6661" width="11.140625" style="116" customWidth="1"/>
    <col min="6662" max="6662" width="17" style="116" bestFit="1" customWidth="1"/>
    <col min="6663" max="6663" width="12" style="116" bestFit="1" customWidth="1"/>
    <col min="6664" max="6665" width="9.140625" style="116"/>
    <col min="6666" max="6666" width="67.85546875" style="116" customWidth="1"/>
    <col min="6667" max="6912" width="9.140625" style="116"/>
    <col min="6913" max="6913" width="2" style="116" bestFit="1" customWidth="1"/>
    <col min="6914" max="6914" width="5.140625" style="116" bestFit="1" customWidth="1"/>
    <col min="6915" max="6915" width="51.5703125" style="116" customWidth="1"/>
    <col min="6916" max="6916" width="10.5703125" style="116" bestFit="1" customWidth="1"/>
    <col min="6917" max="6917" width="11.140625" style="116" customWidth="1"/>
    <col min="6918" max="6918" width="17" style="116" bestFit="1" customWidth="1"/>
    <col min="6919" max="6919" width="12" style="116" bestFit="1" customWidth="1"/>
    <col min="6920" max="6921" width="9.140625" style="116"/>
    <col min="6922" max="6922" width="67.85546875" style="116" customWidth="1"/>
    <col min="6923" max="7168" width="9.140625" style="116"/>
    <col min="7169" max="7169" width="2" style="116" bestFit="1" customWidth="1"/>
    <col min="7170" max="7170" width="5.140625" style="116" bestFit="1" customWidth="1"/>
    <col min="7171" max="7171" width="51.5703125" style="116" customWidth="1"/>
    <col min="7172" max="7172" width="10.5703125" style="116" bestFit="1" customWidth="1"/>
    <col min="7173" max="7173" width="11.140625" style="116" customWidth="1"/>
    <col min="7174" max="7174" width="17" style="116" bestFit="1" customWidth="1"/>
    <col min="7175" max="7175" width="12" style="116" bestFit="1" customWidth="1"/>
    <col min="7176" max="7177" width="9.140625" style="116"/>
    <col min="7178" max="7178" width="67.85546875" style="116" customWidth="1"/>
    <col min="7179" max="7424" width="9.140625" style="116"/>
    <col min="7425" max="7425" width="2" style="116" bestFit="1" customWidth="1"/>
    <col min="7426" max="7426" width="5.140625" style="116" bestFit="1" customWidth="1"/>
    <col min="7427" max="7427" width="51.5703125" style="116" customWidth="1"/>
    <col min="7428" max="7428" width="10.5703125" style="116" bestFit="1" customWidth="1"/>
    <col min="7429" max="7429" width="11.140625" style="116" customWidth="1"/>
    <col min="7430" max="7430" width="17" style="116" bestFit="1" customWidth="1"/>
    <col min="7431" max="7431" width="12" style="116" bestFit="1" customWidth="1"/>
    <col min="7432" max="7433" width="9.140625" style="116"/>
    <col min="7434" max="7434" width="67.85546875" style="116" customWidth="1"/>
    <col min="7435" max="7680" width="9.140625" style="116"/>
    <col min="7681" max="7681" width="2" style="116" bestFit="1" customWidth="1"/>
    <col min="7682" max="7682" width="5.140625" style="116" bestFit="1" customWidth="1"/>
    <col min="7683" max="7683" width="51.5703125" style="116" customWidth="1"/>
    <col min="7684" max="7684" width="10.5703125" style="116" bestFit="1" customWidth="1"/>
    <col min="7685" max="7685" width="11.140625" style="116" customWidth="1"/>
    <col min="7686" max="7686" width="17" style="116" bestFit="1" customWidth="1"/>
    <col min="7687" max="7687" width="12" style="116" bestFit="1" customWidth="1"/>
    <col min="7688" max="7689" width="9.140625" style="116"/>
    <col min="7690" max="7690" width="67.85546875" style="116" customWidth="1"/>
    <col min="7691" max="7936" width="9.140625" style="116"/>
    <col min="7937" max="7937" width="2" style="116" bestFit="1" customWidth="1"/>
    <col min="7938" max="7938" width="5.140625" style="116" bestFit="1" customWidth="1"/>
    <col min="7939" max="7939" width="51.5703125" style="116" customWidth="1"/>
    <col min="7940" max="7940" width="10.5703125" style="116" bestFit="1" customWidth="1"/>
    <col min="7941" max="7941" width="11.140625" style="116" customWidth="1"/>
    <col min="7942" max="7942" width="17" style="116" bestFit="1" customWidth="1"/>
    <col min="7943" max="7943" width="12" style="116" bestFit="1" customWidth="1"/>
    <col min="7944" max="7945" width="9.140625" style="116"/>
    <col min="7946" max="7946" width="67.85546875" style="116" customWidth="1"/>
    <col min="7947" max="8192" width="9.140625" style="116"/>
    <col min="8193" max="8193" width="2" style="116" bestFit="1" customWidth="1"/>
    <col min="8194" max="8194" width="5.140625" style="116" bestFit="1" customWidth="1"/>
    <col min="8195" max="8195" width="51.5703125" style="116" customWidth="1"/>
    <col min="8196" max="8196" width="10.5703125" style="116" bestFit="1" customWidth="1"/>
    <col min="8197" max="8197" width="11.140625" style="116" customWidth="1"/>
    <col min="8198" max="8198" width="17" style="116" bestFit="1" customWidth="1"/>
    <col min="8199" max="8199" width="12" style="116" bestFit="1" customWidth="1"/>
    <col min="8200" max="8201" width="9.140625" style="116"/>
    <col min="8202" max="8202" width="67.85546875" style="116" customWidth="1"/>
    <col min="8203" max="8448" width="9.140625" style="116"/>
    <col min="8449" max="8449" width="2" style="116" bestFit="1" customWidth="1"/>
    <col min="8450" max="8450" width="5.140625" style="116" bestFit="1" customWidth="1"/>
    <col min="8451" max="8451" width="51.5703125" style="116" customWidth="1"/>
    <col min="8452" max="8452" width="10.5703125" style="116" bestFit="1" customWidth="1"/>
    <col min="8453" max="8453" width="11.140625" style="116" customWidth="1"/>
    <col min="8454" max="8454" width="17" style="116" bestFit="1" customWidth="1"/>
    <col min="8455" max="8455" width="12" style="116" bestFit="1" customWidth="1"/>
    <col min="8456" max="8457" width="9.140625" style="116"/>
    <col min="8458" max="8458" width="67.85546875" style="116" customWidth="1"/>
    <col min="8459" max="8704" width="9.140625" style="116"/>
    <col min="8705" max="8705" width="2" style="116" bestFit="1" customWidth="1"/>
    <col min="8706" max="8706" width="5.140625" style="116" bestFit="1" customWidth="1"/>
    <col min="8707" max="8707" width="51.5703125" style="116" customWidth="1"/>
    <col min="8708" max="8708" width="10.5703125" style="116" bestFit="1" customWidth="1"/>
    <col min="8709" max="8709" width="11.140625" style="116" customWidth="1"/>
    <col min="8710" max="8710" width="17" style="116" bestFit="1" customWidth="1"/>
    <col min="8711" max="8711" width="12" style="116" bestFit="1" customWidth="1"/>
    <col min="8712" max="8713" width="9.140625" style="116"/>
    <col min="8714" max="8714" width="67.85546875" style="116" customWidth="1"/>
    <col min="8715" max="8960" width="9.140625" style="116"/>
    <col min="8961" max="8961" width="2" style="116" bestFit="1" customWidth="1"/>
    <col min="8962" max="8962" width="5.140625" style="116" bestFit="1" customWidth="1"/>
    <col min="8963" max="8963" width="51.5703125" style="116" customWidth="1"/>
    <col min="8964" max="8964" width="10.5703125" style="116" bestFit="1" customWidth="1"/>
    <col min="8965" max="8965" width="11.140625" style="116" customWidth="1"/>
    <col min="8966" max="8966" width="17" style="116" bestFit="1" customWidth="1"/>
    <col min="8967" max="8967" width="12" style="116" bestFit="1" customWidth="1"/>
    <col min="8968" max="8969" width="9.140625" style="116"/>
    <col min="8970" max="8970" width="67.85546875" style="116" customWidth="1"/>
    <col min="8971" max="9216" width="9.140625" style="116"/>
    <col min="9217" max="9217" width="2" style="116" bestFit="1" customWidth="1"/>
    <col min="9218" max="9218" width="5.140625" style="116" bestFit="1" customWidth="1"/>
    <col min="9219" max="9219" width="51.5703125" style="116" customWidth="1"/>
    <col min="9220" max="9220" width="10.5703125" style="116" bestFit="1" customWidth="1"/>
    <col min="9221" max="9221" width="11.140625" style="116" customWidth="1"/>
    <col min="9222" max="9222" width="17" style="116" bestFit="1" customWidth="1"/>
    <col min="9223" max="9223" width="12" style="116" bestFit="1" customWidth="1"/>
    <col min="9224" max="9225" width="9.140625" style="116"/>
    <col min="9226" max="9226" width="67.85546875" style="116" customWidth="1"/>
    <col min="9227" max="9472" width="9.140625" style="116"/>
    <col min="9473" max="9473" width="2" style="116" bestFit="1" customWidth="1"/>
    <col min="9474" max="9474" width="5.140625" style="116" bestFit="1" customWidth="1"/>
    <col min="9475" max="9475" width="51.5703125" style="116" customWidth="1"/>
    <col min="9476" max="9476" width="10.5703125" style="116" bestFit="1" customWidth="1"/>
    <col min="9477" max="9477" width="11.140625" style="116" customWidth="1"/>
    <col min="9478" max="9478" width="17" style="116" bestFit="1" customWidth="1"/>
    <col min="9479" max="9479" width="12" style="116" bestFit="1" customWidth="1"/>
    <col min="9480" max="9481" width="9.140625" style="116"/>
    <col min="9482" max="9482" width="67.85546875" style="116" customWidth="1"/>
    <col min="9483" max="9728" width="9.140625" style="116"/>
    <col min="9729" max="9729" width="2" style="116" bestFit="1" customWidth="1"/>
    <col min="9730" max="9730" width="5.140625" style="116" bestFit="1" customWidth="1"/>
    <col min="9731" max="9731" width="51.5703125" style="116" customWidth="1"/>
    <col min="9732" max="9732" width="10.5703125" style="116" bestFit="1" customWidth="1"/>
    <col min="9733" max="9733" width="11.140625" style="116" customWidth="1"/>
    <col min="9734" max="9734" width="17" style="116" bestFit="1" customWidth="1"/>
    <col min="9735" max="9735" width="12" style="116" bestFit="1" customWidth="1"/>
    <col min="9736" max="9737" width="9.140625" style="116"/>
    <col min="9738" max="9738" width="67.85546875" style="116" customWidth="1"/>
    <col min="9739" max="9984" width="9.140625" style="116"/>
    <col min="9985" max="9985" width="2" style="116" bestFit="1" customWidth="1"/>
    <col min="9986" max="9986" width="5.140625" style="116" bestFit="1" customWidth="1"/>
    <col min="9987" max="9987" width="51.5703125" style="116" customWidth="1"/>
    <col min="9988" max="9988" width="10.5703125" style="116" bestFit="1" customWidth="1"/>
    <col min="9989" max="9989" width="11.140625" style="116" customWidth="1"/>
    <col min="9990" max="9990" width="17" style="116" bestFit="1" customWidth="1"/>
    <col min="9991" max="9991" width="12" style="116" bestFit="1" customWidth="1"/>
    <col min="9992" max="9993" width="9.140625" style="116"/>
    <col min="9994" max="9994" width="67.85546875" style="116" customWidth="1"/>
    <col min="9995" max="10240" width="9.140625" style="116"/>
    <col min="10241" max="10241" width="2" style="116" bestFit="1" customWidth="1"/>
    <col min="10242" max="10242" width="5.140625" style="116" bestFit="1" customWidth="1"/>
    <col min="10243" max="10243" width="51.5703125" style="116" customWidth="1"/>
    <col min="10244" max="10244" width="10.5703125" style="116" bestFit="1" customWidth="1"/>
    <col min="10245" max="10245" width="11.140625" style="116" customWidth="1"/>
    <col min="10246" max="10246" width="17" style="116" bestFit="1" customWidth="1"/>
    <col min="10247" max="10247" width="12" style="116" bestFit="1" customWidth="1"/>
    <col min="10248" max="10249" width="9.140625" style="116"/>
    <col min="10250" max="10250" width="67.85546875" style="116" customWidth="1"/>
    <col min="10251" max="10496" width="9.140625" style="116"/>
    <col min="10497" max="10497" width="2" style="116" bestFit="1" customWidth="1"/>
    <col min="10498" max="10498" width="5.140625" style="116" bestFit="1" customWidth="1"/>
    <col min="10499" max="10499" width="51.5703125" style="116" customWidth="1"/>
    <col min="10500" max="10500" width="10.5703125" style="116" bestFit="1" customWidth="1"/>
    <col min="10501" max="10501" width="11.140625" style="116" customWidth="1"/>
    <col min="10502" max="10502" width="17" style="116" bestFit="1" customWidth="1"/>
    <col min="10503" max="10503" width="12" style="116" bestFit="1" customWidth="1"/>
    <col min="10504" max="10505" width="9.140625" style="116"/>
    <col min="10506" max="10506" width="67.85546875" style="116" customWidth="1"/>
    <col min="10507" max="10752" width="9.140625" style="116"/>
    <col min="10753" max="10753" width="2" style="116" bestFit="1" customWidth="1"/>
    <col min="10754" max="10754" width="5.140625" style="116" bestFit="1" customWidth="1"/>
    <col min="10755" max="10755" width="51.5703125" style="116" customWidth="1"/>
    <col min="10756" max="10756" width="10.5703125" style="116" bestFit="1" customWidth="1"/>
    <col min="10757" max="10757" width="11.140625" style="116" customWidth="1"/>
    <col min="10758" max="10758" width="17" style="116" bestFit="1" customWidth="1"/>
    <col min="10759" max="10759" width="12" style="116" bestFit="1" customWidth="1"/>
    <col min="10760" max="10761" width="9.140625" style="116"/>
    <col min="10762" max="10762" width="67.85546875" style="116" customWidth="1"/>
    <col min="10763" max="11008" width="9.140625" style="116"/>
    <col min="11009" max="11009" width="2" style="116" bestFit="1" customWidth="1"/>
    <col min="11010" max="11010" width="5.140625" style="116" bestFit="1" customWidth="1"/>
    <col min="11011" max="11011" width="51.5703125" style="116" customWidth="1"/>
    <col min="11012" max="11012" width="10.5703125" style="116" bestFit="1" customWidth="1"/>
    <col min="11013" max="11013" width="11.140625" style="116" customWidth="1"/>
    <col min="11014" max="11014" width="17" style="116" bestFit="1" customWidth="1"/>
    <col min="11015" max="11015" width="12" style="116" bestFit="1" customWidth="1"/>
    <col min="11016" max="11017" width="9.140625" style="116"/>
    <col min="11018" max="11018" width="67.85546875" style="116" customWidth="1"/>
    <col min="11019" max="11264" width="9.140625" style="116"/>
    <col min="11265" max="11265" width="2" style="116" bestFit="1" customWidth="1"/>
    <col min="11266" max="11266" width="5.140625" style="116" bestFit="1" customWidth="1"/>
    <col min="11267" max="11267" width="51.5703125" style="116" customWidth="1"/>
    <col min="11268" max="11268" width="10.5703125" style="116" bestFit="1" customWidth="1"/>
    <col min="11269" max="11269" width="11.140625" style="116" customWidth="1"/>
    <col min="11270" max="11270" width="17" style="116" bestFit="1" customWidth="1"/>
    <col min="11271" max="11271" width="12" style="116" bestFit="1" customWidth="1"/>
    <col min="11272" max="11273" width="9.140625" style="116"/>
    <col min="11274" max="11274" width="67.85546875" style="116" customWidth="1"/>
    <col min="11275" max="11520" width="9.140625" style="116"/>
    <col min="11521" max="11521" width="2" style="116" bestFit="1" customWidth="1"/>
    <col min="11522" max="11522" width="5.140625" style="116" bestFit="1" customWidth="1"/>
    <col min="11523" max="11523" width="51.5703125" style="116" customWidth="1"/>
    <col min="11524" max="11524" width="10.5703125" style="116" bestFit="1" customWidth="1"/>
    <col min="11525" max="11525" width="11.140625" style="116" customWidth="1"/>
    <col min="11526" max="11526" width="17" style="116" bestFit="1" customWidth="1"/>
    <col min="11527" max="11527" width="12" style="116" bestFit="1" customWidth="1"/>
    <col min="11528" max="11529" width="9.140625" style="116"/>
    <col min="11530" max="11530" width="67.85546875" style="116" customWidth="1"/>
    <col min="11531" max="11776" width="9.140625" style="116"/>
    <col min="11777" max="11777" width="2" style="116" bestFit="1" customWidth="1"/>
    <col min="11778" max="11778" width="5.140625" style="116" bestFit="1" customWidth="1"/>
    <col min="11779" max="11779" width="51.5703125" style="116" customWidth="1"/>
    <col min="11780" max="11780" width="10.5703125" style="116" bestFit="1" customWidth="1"/>
    <col min="11781" max="11781" width="11.140625" style="116" customWidth="1"/>
    <col min="11782" max="11782" width="17" style="116" bestFit="1" customWidth="1"/>
    <col min="11783" max="11783" width="12" style="116" bestFit="1" customWidth="1"/>
    <col min="11784" max="11785" width="9.140625" style="116"/>
    <col min="11786" max="11786" width="67.85546875" style="116" customWidth="1"/>
    <col min="11787" max="12032" width="9.140625" style="116"/>
    <col min="12033" max="12033" width="2" style="116" bestFit="1" customWidth="1"/>
    <col min="12034" max="12034" width="5.140625" style="116" bestFit="1" customWidth="1"/>
    <col min="12035" max="12035" width="51.5703125" style="116" customWidth="1"/>
    <col min="12036" max="12036" width="10.5703125" style="116" bestFit="1" customWidth="1"/>
    <col min="12037" max="12037" width="11.140625" style="116" customWidth="1"/>
    <col min="12038" max="12038" width="17" style="116" bestFit="1" customWidth="1"/>
    <col min="12039" max="12039" width="12" style="116" bestFit="1" customWidth="1"/>
    <col min="12040" max="12041" width="9.140625" style="116"/>
    <col min="12042" max="12042" width="67.85546875" style="116" customWidth="1"/>
    <col min="12043" max="12288" width="9.140625" style="116"/>
    <col min="12289" max="12289" width="2" style="116" bestFit="1" customWidth="1"/>
    <col min="12290" max="12290" width="5.140625" style="116" bestFit="1" customWidth="1"/>
    <col min="12291" max="12291" width="51.5703125" style="116" customWidth="1"/>
    <col min="12292" max="12292" width="10.5703125" style="116" bestFit="1" customWidth="1"/>
    <col min="12293" max="12293" width="11.140625" style="116" customWidth="1"/>
    <col min="12294" max="12294" width="17" style="116" bestFit="1" customWidth="1"/>
    <col min="12295" max="12295" width="12" style="116" bestFit="1" customWidth="1"/>
    <col min="12296" max="12297" width="9.140625" style="116"/>
    <col min="12298" max="12298" width="67.85546875" style="116" customWidth="1"/>
    <col min="12299" max="12544" width="9.140625" style="116"/>
    <col min="12545" max="12545" width="2" style="116" bestFit="1" customWidth="1"/>
    <col min="12546" max="12546" width="5.140625" style="116" bestFit="1" customWidth="1"/>
    <col min="12547" max="12547" width="51.5703125" style="116" customWidth="1"/>
    <col min="12548" max="12548" width="10.5703125" style="116" bestFit="1" customWidth="1"/>
    <col min="12549" max="12549" width="11.140625" style="116" customWidth="1"/>
    <col min="12550" max="12550" width="17" style="116" bestFit="1" customWidth="1"/>
    <col min="12551" max="12551" width="12" style="116" bestFit="1" customWidth="1"/>
    <col min="12552" max="12553" width="9.140625" style="116"/>
    <col min="12554" max="12554" width="67.85546875" style="116" customWidth="1"/>
    <col min="12555" max="12800" width="9.140625" style="116"/>
    <col min="12801" max="12801" width="2" style="116" bestFit="1" customWidth="1"/>
    <col min="12802" max="12802" width="5.140625" style="116" bestFit="1" customWidth="1"/>
    <col min="12803" max="12803" width="51.5703125" style="116" customWidth="1"/>
    <col min="12804" max="12804" width="10.5703125" style="116" bestFit="1" customWidth="1"/>
    <col min="12805" max="12805" width="11.140625" style="116" customWidth="1"/>
    <col min="12806" max="12806" width="17" style="116" bestFit="1" customWidth="1"/>
    <col min="12807" max="12807" width="12" style="116" bestFit="1" customWidth="1"/>
    <col min="12808" max="12809" width="9.140625" style="116"/>
    <col min="12810" max="12810" width="67.85546875" style="116" customWidth="1"/>
    <col min="12811" max="13056" width="9.140625" style="116"/>
    <col min="13057" max="13057" width="2" style="116" bestFit="1" customWidth="1"/>
    <col min="13058" max="13058" width="5.140625" style="116" bestFit="1" customWidth="1"/>
    <col min="13059" max="13059" width="51.5703125" style="116" customWidth="1"/>
    <col min="13060" max="13060" width="10.5703125" style="116" bestFit="1" customWidth="1"/>
    <col min="13061" max="13061" width="11.140625" style="116" customWidth="1"/>
    <col min="13062" max="13062" width="17" style="116" bestFit="1" customWidth="1"/>
    <col min="13063" max="13063" width="12" style="116" bestFit="1" customWidth="1"/>
    <col min="13064" max="13065" width="9.140625" style="116"/>
    <col min="13066" max="13066" width="67.85546875" style="116" customWidth="1"/>
    <col min="13067" max="13312" width="9.140625" style="116"/>
    <col min="13313" max="13313" width="2" style="116" bestFit="1" customWidth="1"/>
    <col min="13314" max="13314" width="5.140625" style="116" bestFit="1" customWidth="1"/>
    <col min="13315" max="13315" width="51.5703125" style="116" customWidth="1"/>
    <col min="13316" max="13316" width="10.5703125" style="116" bestFit="1" customWidth="1"/>
    <col min="13317" max="13317" width="11.140625" style="116" customWidth="1"/>
    <col min="13318" max="13318" width="17" style="116" bestFit="1" customWidth="1"/>
    <col min="13319" max="13319" width="12" style="116" bestFit="1" customWidth="1"/>
    <col min="13320" max="13321" width="9.140625" style="116"/>
    <col min="13322" max="13322" width="67.85546875" style="116" customWidth="1"/>
    <col min="13323" max="13568" width="9.140625" style="116"/>
    <col min="13569" max="13569" width="2" style="116" bestFit="1" customWidth="1"/>
    <col min="13570" max="13570" width="5.140625" style="116" bestFit="1" customWidth="1"/>
    <col min="13571" max="13571" width="51.5703125" style="116" customWidth="1"/>
    <col min="13572" max="13572" width="10.5703125" style="116" bestFit="1" customWidth="1"/>
    <col min="13573" max="13573" width="11.140625" style="116" customWidth="1"/>
    <col min="13574" max="13574" width="17" style="116" bestFit="1" customWidth="1"/>
    <col min="13575" max="13575" width="12" style="116" bestFit="1" customWidth="1"/>
    <col min="13576" max="13577" width="9.140625" style="116"/>
    <col min="13578" max="13578" width="67.85546875" style="116" customWidth="1"/>
    <col min="13579" max="13824" width="9.140625" style="116"/>
    <col min="13825" max="13825" width="2" style="116" bestFit="1" customWidth="1"/>
    <col min="13826" max="13826" width="5.140625" style="116" bestFit="1" customWidth="1"/>
    <col min="13827" max="13827" width="51.5703125" style="116" customWidth="1"/>
    <col min="13828" max="13828" width="10.5703125" style="116" bestFit="1" customWidth="1"/>
    <col min="13829" max="13829" width="11.140625" style="116" customWidth="1"/>
    <col min="13830" max="13830" width="17" style="116" bestFit="1" customWidth="1"/>
    <col min="13831" max="13831" width="12" style="116" bestFit="1" customWidth="1"/>
    <col min="13832" max="13833" width="9.140625" style="116"/>
    <col min="13834" max="13834" width="67.85546875" style="116" customWidth="1"/>
    <col min="13835" max="14080" width="9.140625" style="116"/>
    <col min="14081" max="14081" width="2" style="116" bestFit="1" customWidth="1"/>
    <col min="14082" max="14082" width="5.140625" style="116" bestFit="1" customWidth="1"/>
    <col min="14083" max="14083" width="51.5703125" style="116" customWidth="1"/>
    <col min="14084" max="14084" width="10.5703125" style="116" bestFit="1" customWidth="1"/>
    <col min="14085" max="14085" width="11.140625" style="116" customWidth="1"/>
    <col min="14086" max="14086" width="17" style="116" bestFit="1" customWidth="1"/>
    <col min="14087" max="14087" width="12" style="116" bestFit="1" customWidth="1"/>
    <col min="14088" max="14089" width="9.140625" style="116"/>
    <col min="14090" max="14090" width="67.85546875" style="116" customWidth="1"/>
    <col min="14091" max="14336" width="9.140625" style="116"/>
    <col min="14337" max="14337" width="2" style="116" bestFit="1" customWidth="1"/>
    <col min="14338" max="14338" width="5.140625" style="116" bestFit="1" customWidth="1"/>
    <col min="14339" max="14339" width="51.5703125" style="116" customWidth="1"/>
    <col min="14340" max="14340" width="10.5703125" style="116" bestFit="1" customWidth="1"/>
    <col min="14341" max="14341" width="11.140625" style="116" customWidth="1"/>
    <col min="14342" max="14342" width="17" style="116" bestFit="1" customWidth="1"/>
    <col min="14343" max="14343" width="12" style="116" bestFit="1" customWidth="1"/>
    <col min="14344" max="14345" width="9.140625" style="116"/>
    <col min="14346" max="14346" width="67.85546875" style="116" customWidth="1"/>
    <col min="14347" max="14592" width="9.140625" style="116"/>
    <col min="14593" max="14593" width="2" style="116" bestFit="1" customWidth="1"/>
    <col min="14594" max="14594" width="5.140625" style="116" bestFit="1" customWidth="1"/>
    <col min="14595" max="14595" width="51.5703125" style="116" customWidth="1"/>
    <col min="14596" max="14596" width="10.5703125" style="116" bestFit="1" customWidth="1"/>
    <col min="14597" max="14597" width="11.140625" style="116" customWidth="1"/>
    <col min="14598" max="14598" width="17" style="116" bestFit="1" customWidth="1"/>
    <col min="14599" max="14599" width="12" style="116" bestFit="1" customWidth="1"/>
    <col min="14600" max="14601" width="9.140625" style="116"/>
    <col min="14602" max="14602" width="67.85546875" style="116" customWidth="1"/>
    <col min="14603" max="14848" width="9.140625" style="116"/>
    <col min="14849" max="14849" width="2" style="116" bestFit="1" customWidth="1"/>
    <col min="14850" max="14850" width="5.140625" style="116" bestFit="1" customWidth="1"/>
    <col min="14851" max="14851" width="51.5703125" style="116" customWidth="1"/>
    <col min="14852" max="14852" width="10.5703125" style="116" bestFit="1" customWidth="1"/>
    <col min="14853" max="14853" width="11.140625" style="116" customWidth="1"/>
    <col min="14854" max="14854" width="17" style="116" bestFit="1" customWidth="1"/>
    <col min="14855" max="14855" width="12" style="116" bestFit="1" customWidth="1"/>
    <col min="14856" max="14857" width="9.140625" style="116"/>
    <col min="14858" max="14858" width="67.85546875" style="116" customWidth="1"/>
    <col min="14859" max="15104" width="9.140625" style="116"/>
    <col min="15105" max="15105" width="2" style="116" bestFit="1" customWidth="1"/>
    <col min="15106" max="15106" width="5.140625" style="116" bestFit="1" customWidth="1"/>
    <col min="15107" max="15107" width="51.5703125" style="116" customWidth="1"/>
    <col min="15108" max="15108" width="10.5703125" style="116" bestFit="1" customWidth="1"/>
    <col min="15109" max="15109" width="11.140625" style="116" customWidth="1"/>
    <col min="15110" max="15110" width="17" style="116" bestFit="1" customWidth="1"/>
    <col min="15111" max="15111" width="12" style="116" bestFit="1" customWidth="1"/>
    <col min="15112" max="15113" width="9.140625" style="116"/>
    <col min="15114" max="15114" width="67.85546875" style="116" customWidth="1"/>
    <col min="15115" max="15360" width="9.140625" style="116"/>
    <col min="15361" max="15361" width="2" style="116" bestFit="1" customWidth="1"/>
    <col min="15362" max="15362" width="5.140625" style="116" bestFit="1" customWidth="1"/>
    <col min="15363" max="15363" width="51.5703125" style="116" customWidth="1"/>
    <col min="15364" max="15364" width="10.5703125" style="116" bestFit="1" customWidth="1"/>
    <col min="15365" max="15365" width="11.140625" style="116" customWidth="1"/>
    <col min="15366" max="15366" width="17" style="116" bestFit="1" customWidth="1"/>
    <col min="15367" max="15367" width="12" style="116" bestFit="1" customWidth="1"/>
    <col min="15368" max="15369" width="9.140625" style="116"/>
    <col min="15370" max="15370" width="67.85546875" style="116" customWidth="1"/>
    <col min="15371" max="15616" width="9.140625" style="116"/>
    <col min="15617" max="15617" width="2" style="116" bestFit="1" customWidth="1"/>
    <col min="15618" max="15618" width="5.140625" style="116" bestFit="1" customWidth="1"/>
    <col min="15619" max="15619" width="51.5703125" style="116" customWidth="1"/>
    <col min="15620" max="15620" width="10.5703125" style="116" bestFit="1" customWidth="1"/>
    <col min="15621" max="15621" width="11.140625" style="116" customWidth="1"/>
    <col min="15622" max="15622" width="17" style="116" bestFit="1" customWidth="1"/>
    <col min="15623" max="15623" width="12" style="116" bestFit="1" customWidth="1"/>
    <col min="15624" max="15625" width="9.140625" style="116"/>
    <col min="15626" max="15626" width="67.85546875" style="116" customWidth="1"/>
    <col min="15627" max="15872" width="9.140625" style="116"/>
    <col min="15873" max="15873" width="2" style="116" bestFit="1" customWidth="1"/>
    <col min="15874" max="15874" width="5.140625" style="116" bestFit="1" customWidth="1"/>
    <col min="15875" max="15875" width="51.5703125" style="116" customWidth="1"/>
    <col min="15876" max="15876" width="10.5703125" style="116" bestFit="1" customWidth="1"/>
    <col min="15877" max="15877" width="11.140625" style="116" customWidth="1"/>
    <col min="15878" max="15878" width="17" style="116" bestFit="1" customWidth="1"/>
    <col min="15879" max="15879" width="12" style="116" bestFit="1" customWidth="1"/>
    <col min="15880" max="15881" width="9.140625" style="116"/>
    <col min="15882" max="15882" width="67.85546875" style="116" customWidth="1"/>
    <col min="15883" max="16128" width="9.140625" style="116"/>
    <col min="16129" max="16129" width="2" style="116" bestFit="1" customWidth="1"/>
    <col min="16130" max="16130" width="5.140625" style="116" bestFit="1" customWidth="1"/>
    <col min="16131" max="16131" width="51.5703125" style="116" customWidth="1"/>
    <col min="16132" max="16132" width="10.5703125" style="116" bestFit="1" customWidth="1"/>
    <col min="16133" max="16133" width="11.140625" style="116" customWidth="1"/>
    <col min="16134" max="16134" width="17" style="116" bestFit="1" customWidth="1"/>
    <col min="16135" max="16135" width="12" style="116" bestFit="1" customWidth="1"/>
    <col min="16136" max="16137" width="9.140625" style="116"/>
    <col min="16138" max="16138" width="67.85546875" style="116" customWidth="1"/>
    <col min="16139" max="16384" width="9.140625" style="116"/>
  </cols>
  <sheetData>
    <row r="1" spans="1:7" ht="14.25" thickBot="1">
      <c r="A1" s="872"/>
      <c r="B1" s="873"/>
      <c r="C1" s="874"/>
      <c r="D1" s="875"/>
      <c r="E1" s="876"/>
      <c r="F1" s="876"/>
      <c r="G1" s="877"/>
    </row>
    <row r="2" spans="1:7" ht="13.5" thickBot="1">
      <c r="A2" s="878"/>
      <c r="B2" s="879" t="s">
        <v>485</v>
      </c>
      <c r="C2" s="880" t="s">
        <v>486</v>
      </c>
      <c r="D2" s="881" t="s">
        <v>487</v>
      </c>
      <c r="E2" s="882" t="s">
        <v>488</v>
      </c>
      <c r="F2" s="882" t="s">
        <v>489</v>
      </c>
      <c r="G2" s="883" t="s">
        <v>490</v>
      </c>
    </row>
    <row r="3" spans="1:7">
      <c r="A3" s="878"/>
      <c r="B3" s="884"/>
      <c r="C3" s="885" t="s">
        <v>491</v>
      </c>
      <c r="D3" s="886"/>
      <c r="E3" s="887"/>
      <c r="F3" s="888"/>
      <c r="G3" s="888"/>
    </row>
    <row r="4" spans="1:7" ht="15.75">
      <c r="A4" s="878"/>
      <c r="B4" s="889"/>
      <c r="C4" s="890"/>
      <c r="D4" s="891"/>
      <c r="E4" s="892"/>
      <c r="F4" s="893"/>
      <c r="G4" s="893"/>
    </row>
    <row r="5" spans="1:7" ht="15.75">
      <c r="A5" s="894" t="s">
        <v>1342</v>
      </c>
      <c r="B5" s="895" t="s">
        <v>1342</v>
      </c>
      <c r="C5" s="896" t="s">
        <v>492</v>
      </c>
      <c r="D5" s="897"/>
      <c r="E5" s="898"/>
      <c r="F5" s="899"/>
      <c r="G5" s="900"/>
    </row>
    <row r="6" spans="1:7" ht="15.75">
      <c r="A6" s="894" t="s">
        <v>1342</v>
      </c>
      <c r="B6" s="901"/>
      <c r="C6" s="902"/>
      <c r="D6" s="903"/>
      <c r="E6" s="904"/>
      <c r="F6" s="905"/>
      <c r="G6" s="906"/>
    </row>
    <row r="7" spans="1:7" ht="16.5" customHeight="1">
      <c r="A7" s="894"/>
      <c r="B7" s="907"/>
      <c r="C7" s="908"/>
      <c r="D7" s="909"/>
      <c r="E7" s="910"/>
      <c r="F7" s="911"/>
      <c r="G7" s="912"/>
    </row>
    <row r="8" spans="1:7" ht="12.75" customHeight="1">
      <c r="A8" s="894" t="s">
        <v>1342</v>
      </c>
      <c r="B8" s="913">
        <v>1</v>
      </c>
      <c r="C8" s="914" t="s">
        <v>493</v>
      </c>
      <c r="D8" s="915"/>
      <c r="E8" s="916"/>
      <c r="F8" s="917"/>
      <c r="G8" s="918"/>
    </row>
    <row r="9" spans="1:7" ht="92.25" customHeight="1">
      <c r="A9" s="894" t="s">
        <v>1342</v>
      </c>
      <c r="B9" s="919"/>
      <c r="C9" s="1028" t="s">
        <v>494</v>
      </c>
      <c r="D9" s="1028"/>
      <c r="E9" s="1028"/>
      <c r="F9" s="1028"/>
      <c r="G9" s="1028"/>
    </row>
    <row r="10" spans="1:7" s="479" customFormat="1">
      <c r="A10" s="920"/>
      <c r="B10" s="921"/>
      <c r="C10" s="922"/>
      <c r="D10" s="923"/>
      <c r="E10" s="924"/>
      <c r="F10" s="925"/>
      <c r="G10" s="904"/>
    </row>
    <row r="11" spans="1:7" ht="261" customHeight="1">
      <c r="A11" s="894" t="s">
        <v>1342</v>
      </c>
      <c r="B11" s="921" t="s">
        <v>495</v>
      </c>
      <c r="C11" s="926" t="s">
        <v>496</v>
      </c>
      <c r="D11" s="927"/>
      <c r="E11" s="928"/>
      <c r="F11" s="911"/>
      <c r="G11" s="904"/>
    </row>
    <row r="12" spans="1:7" ht="30" customHeight="1">
      <c r="A12" s="894" t="s">
        <v>1342</v>
      </c>
      <c r="B12" s="921"/>
      <c r="C12" s="929" t="s">
        <v>497</v>
      </c>
      <c r="D12" s="927"/>
      <c r="E12" s="928"/>
      <c r="F12" s="911"/>
      <c r="G12" s="904"/>
    </row>
    <row r="13" spans="1:7">
      <c r="A13" s="894" t="s">
        <v>1342</v>
      </c>
      <c r="B13" s="921"/>
      <c r="C13" s="922" t="s">
        <v>498</v>
      </c>
      <c r="D13" s="927" t="s">
        <v>224</v>
      </c>
      <c r="E13" s="928">
        <v>34</v>
      </c>
      <c r="F13" s="911"/>
      <c r="G13" s="904">
        <f>E13*F13</f>
        <v>0</v>
      </c>
    </row>
    <row r="14" spans="1:7">
      <c r="A14" s="894"/>
      <c r="B14" s="921"/>
      <c r="C14" s="929"/>
      <c r="D14" s="927"/>
      <c r="E14" s="928"/>
      <c r="F14" s="911"/>
      <c r="G14" s="904"/>
    </row>
    <row r="15" spans="1:7">
      <c r="A15" s="894" t="s">
        <v>1342</v>
      </c>
      <c r="B15" s="921" t="s">
        <v>499</v>
      </c>
      <c r="C15" s="929" t="s">
        <v>500</v>
      </c>
      <c r="D15" s="927"/>
      <c r="E15" s="928"/>
      <c r="F15" s="911"/>
      <c r="G15" s="904"/>
    </row>
    <row r="16" spans="1:7">
      <c r="A16" s="894" t="s">
        <v>1342</v>
      </c>
      <c r="B16" s="921"/>
      <c r="C16" s="929" t="s">
        <v>501</v>
      </c>
      <c r="D16" s="927" t="s">
        <v>502</v>
      </c>
      <c r="E16" s="928">
        <v>1</v>
      </c>
      <c r="F16" s="911"/>
      <c r="G16" s="904">
        <f>E16*F16</f>
        <v>0</v>
      </c>
    </row>
    <row r="17" spans="1:7">
      <c r="A17" s="894"/>
      <c r="B17" s="921"/>
      <c r="C17" s="929"/>
      <c r="D17" s="927"/>
      <c r="E17" s="928"/>
      <c r="F17" s="911"/>
      <c r="G17" s="904"/>
    </row>
    <row r="18" spans="1:7" ht="25.5">
      <c r="A18" s="996" t="s">
        <v>1342</v>
      </c>
      <c r="B18" s="997" t="s">
        <v>503</v>
      </c>
      <c r="C18" s="998" t="s">
        <v>504</v>
      </c>
      <c r="D18" s="968"/>
      <c r="E18" s="953"/>
      <c r="F18" s="999"/>
      <c r="G18" s="1000"/>
    </row>
    <row r="19" spans="1:7">
      <c r="A19" s="996" t="s">
        <v>1342</v>
      </c>
      <c r="B19" s="997"/>
      <c r="C19" s="998" t="s">
        <v>505</v>
      </c>
      <c r="D19" s="968" t="s">
        <v>506</v>
      </c>
      <c r="E19" s="953">
        <v>40</v>
      </c>
      <c r="F19" s="999"/>
      <c r="G19" s="1000"/>
    </row>
    <row r="20" spans="1:7">
      <c r="A20" s="894"/>
      <c r="B20" s="921"/>
      <c r="C20" s="929"/>
      <c r="D20" s="927"/>
      <c r="E20" s="928"/>
      <c r="F20" s="911"/>
      <c r="G20" s="904"/>
    </row>
    <row r="21" spans="1:7" ht="40.5" customHeight="1">
      <c r="A21" s="894" t="s">
        <v>1342</v>
      </c>
      <c r="B21" s="921" t="s">
        <v>507</v>
      </c>
      <c r="C21" s="929" t="s">
        <v>508</v>
      </c>
      <c r="D21" s="927"/>
      <c r="E21" s="928"/>
      <c r="F21" s="911"/>
      <c r="G21" s="904"/>
    </row>
    <row r="22" spans="1:7">
      <c r="A22" s="894" t="s">
        <v>1342</v>
      </c>
      <c r="B22" s="921"/>
      <c r="C22" s="930" t="s">
        <v>498</v>
      </c>
      <c r="D22" s="910" t="s">
        <v>15</v>
      </c>
      <c r="E22" s="928">
        <v>3</v>
      </c>
      <c r="F22" s="911"/>
      <c r="G22" s="904">
        <f>E22*F22</f>
        <v>0</v>
      </c>
    </row>
    <row r="23" spans="1:7" s="479" customFormat="1" ht="12" customHeight="1">
      <c r="A23" s="920"/>
      <c r="B23" s="921"/>
      <c r="C23" s="931"/>
      <c r="D23" s="910"/>
      <c r="E23" s="924"/>
      <c r="F23" s="925"/>
      <c r="G23" s="904"/>
    </row>
    <row r="24" spans="1:7" ht="26.25" customHeight="1">
      <c r="A24" s="894" t="s">
        <v>1342</v>
      </c>
      <c r="B24" s="921" t="s">
        <v>509</v>
      </c>
      <c r="C24" s="929" t="s">
        <v>510</v>
      </c>
      <c r="D24" s="910"/>
      <c r="E24" s="928"/>
      <c r="F24" s="911"/>
      <c r="G24" s="904"/>
    </row>
    <row r="25" spans="1:7" ht="12" customHeight="1">
      <c r="A25" s="894"/>
      <c r="B25" s="921"/>
      <c r="C25" s="930" t="s">
        <v>511</v>
      </c>
      <c r="D25" s="910" t="s">
        <v>15</v>
      </c>
      <c r="E25" s="928">
        <v>2</v>
      </c>
      <c r="F25" s="911"/>
      <c r="G25" s="904">
        <f>E25*F25</f>
        <v>0</v>
      </c>
    </row>
    <row r="26" spans="1:7" ht="12" customHeight="1">
      <c r="A26" s="894"/>
      <c r="B26" s="921"/>
      <c r="C26" s="930"/>
      <c r="D26" s="910"/>
      <c r="E26" s="928"/>
      <c r="F26" s="911"/>
      <c r="G26" s="904"/>
    </row>
    <row r="27" spans="1:7" ht="25.5">
      <c r="A27" s="996" t="s">
        <v>1342</v>
      </c>
      <c r="B27" s="997" t="s">
        <v>512</v>
      </c>
      <c r="C27" s="998" t="s">
        <v>513</v>
      </c>
      <c r="D27" s="968"/>
      <c r="E27" s="953"/>
      <c r="F27" s="999"/>
      <c r="G27" s="1000"/>
    </row>
    <row r="28" spans="1:7">
      <c r="A28" s="996" t="s">
        <v>1342</v>
      </c>
      <c r="B28" s="997"/>
      <c r="C28" s="998" t="s">
        <v>514</v>
      </c>
      <c r="D28" s="968" t="s">
        <v>18</v>
      </c>
      <c r="E28" s="953">
        <v>1</v>
      </c>
      <c r="F28" s="999"/>
      <c r="G28" s="1000"/>
    </row>
    <row r="29" spans="1:7">
      <c r="A29" s="894"/>
      <c r="B29" s="921"/>
      <c r="C29" s="929"/>
      <c r="D29" s="927"/>
      <c r="E29" s="928"/>
      <c r="F29" s="911"/>
      <c r="G29" s="904"/>
    </row>
    <row r="30" spans="1:7">
      <c r="A30" s="894" t="s">
        <v>1342</v>
      </c>
      <c r="B30" s="932" t="s">
        <v>395</v>
      </c>
      <c r="C30" s="933" t="s">
        <v>493</v>
      </c>
      <c r="D30" s="934" t="s">
        <v>515</v>
      </c>
      <c r="E30" s="935"/>
      <c r="F30" s="936"/>
      <c r="G30" s="937">
        <f>SUM(G10:G29)</f>
        <v>0</v>
      </c>
    </row>
    <row r="31" spans="1:7">
      <c r="A31" s="894"/>
      <c r="B31" s="938"/>
      <c r="C31" s="939"/>
      <c r="D31" s="940"/>
      <c r="E31" s="941"/>
      <c r="F31" s="911"/>
      <c r="G31" s="904" t="s">
        <v>140</v>
      </c>
    </row>
    <row r="32" spans="1:7" ht="15.75">
      <c r="A32" s="894"/>
      <c r="B32" s="942"/>
      <c r="C32" s="902"/>
      <c r="D32" s="943"/>
      <c r="E32" s="941"/>
      <c r="F32" s="905"/>
      <c r="G32" s="904" t="s">
        <v>140</v>
      </c>
    </row>
    <row r="33" spans="1:7">
      <c r="A33" s="894" t="s">
        <v>1342</v>
      </c>
      <c r="B33" s="913">
        <v>2</v>
      </c>
      <c r="C33" s="914" t="s">
        <v>516</v>
      </c>
      <c r="D33" s="915"/>
      <c r="E33" s="916"/>
      <c r="F33" s="917"/>
      <c r="G33" s="918" t="s">
        <v>140</v>
      </c>
    </row>
    <row r="34" spans="1:7" ht="150" customHeight="1">
      <c r="A34" s="894" t="s">
        <v>1342</v>
      </c>
      <c r="B34" s="921" t="s">
        <v>517</v>
      </c>
      <c r="C34" s="930" t="s">
        <v>518</v>
      </c>
      <c r="D34" s="910"/>
      <c r="E34" s="928"/>
      <c r="F34" s="911"/>
      <c r="G34" s="904"/>
    </row>
    <row r="35" spans="1:7" ht="15" customHeight="1">
      <c r="A35" s="894" t="s">
        <v>1342</v>
      </c>
      <c r="B35" s="921"/>
      <c r="C35" s="930" t="s">
        <v>519</v>
      </c>
      <c r="D35" s="910" t="s">
        <v>265</v>
      </c>
      <c r="E35" s="928">
        <f>SUM(E13:E13)</f>
        <v>34</v>
      </c>
      <c r="F35" s="911"/>
      <c r="G35" s="904">
        <f>E35*F35</f>
        <v>0</v>
      </c>
    </row>
    <row r="36" spans="1:7">
      <c r="A36" s="894"/>
      <c r="B36" s="921"/>
      <c r="C36" s="930"/>
      <c r="D36" s="910"/>
      <c r="E36" s="928"/>
      <c r="F36" s="911"/>
      <c r="G36" s="904"/>
    </row>
    <row r="37" spans="1:7" ht="91.5" customHeight="1">
      <c r="A37" s="996" t="s">
        <v>1342</v>
      </c>
      <c r="B37" s="997" t="s">
        <v>520</v>
      </c>
      <c r="C37" s="1001" t="s">
        <v>521</v>
      </c>
      <c r="D37" s="961"/>
      <c r="E37" s="953"/>
      <c r="F37" s="1013" t="s">
        <v>522</v>
      </c>
      <c r="G37" s="904"/>
    </row>
    <row r="38" spans="1:7">
      <c r="A38" s="996" t="s">
        <v>1342</v>
      </c>
      <c r="B38" s="997"/>
      <c r="C38" s="1001" t="s">
        <v>501</v>
      </c>
      <c r="D38" s="961" t="s">
        <v>502</v>
      </c>
      <c r="E38" s="953">
        <v>1</v>
      </c>
      <c r="F38" s="999"/>
      <c r="G38" s="904"/>
    </row>
    <row r="39" spans="1:7">
      <c r="A39" s="894"/>
      <c r="B39" s="921"/>
      <c r="C39" s="930"/>
      <c r="D39" s="910"/>
      <c r="E39" s="928"/>
      <c r="F39" s="911"/>
      <c r="G39" s="904"/>
    </row>
    <row r="40" spans="1:7" ht="91.5" customHeight="1">
      <c r="A40" s="894" t="s">
        <v>1342</v>
      </c>
      <c r="B40" s="944" t="s">
        <v>523</v>
      </c>
      <c r="C40" s="945" t="s">
        <v>524</v>
      </c>
      <c r="D40" s="923"/>
      <c r="E40" s="946"/>
      <c r="F40" s="947"/>
      <c r="G40" s="904"/>
    </row>
    <row r="41" spans="1:7">
      <c r="A41" s="894" t="s">
        <v>1342</v>
      </c>
      <c r="B41" s="948"/>
      <c r="C41" s="945" t="s">
        <v>525</v>
      </c>
      <c r="D41" s="923" t="s">
        <v>502</v>
      </c>
      <c r="E41" s="946">
        <v>1</v>
      </c>
      <c r="F41" s="911"/>
      <c r="G41" s="904">
        <f>E41*F41</f>
        <v>0</v>
      </c>
    </row>
    <row r="42" spans="1:7">
      <c r="A42" s="894"/>
      <c r="B42" s="938"/>
      <c r="C42" s="939"/>
      <c r="D42" s="940"/>
      <c r="E42" s="949"/>
      <c r="F42" s="911"/>
      <c r="G42" s="904" t="s">
        <v>140</v>
      </c>
    </row>
    <row r="43" spans="1:7" ht="174.75" customHeight="1">
      <c r="A43" s="894" t="s">
        <v>1342</v>
      </c>
      <c r="B43" s="944" t="s">
        <v>523</v>
      </c>
      <c r="C43" s="945" t="s">
        <v>1337</v>
      </c>
      <c r="D43" s="923"/>
      <c r="E43" s="946"/>
      <c r="F43" s="947"/>
      <c r="G43" s="904"/>
    </row>
    <row r="44" spans="1:7">
      <c r="A44" s="894" t="s">
        <v>1342</v>
      </c>
      <c r="B44" s="948"/>
      <c r="C44" s="945" t="s">
        <v>526</v>
      </c>
      <c r="D44" s="923" t="s">
        <v>502</v>
      </c>
      <c r="E44" s="946">
        <v>2</v>
      </c>
      <c r="F44" s="911"/>
      <c r="G44" s="904">
        <f>E44*F44</f>
        <v>0</v>
      </c>
    </row>
    <row r="45" spans="1:7">
      <c r="A45" s="894"/>
      <c r="B45" s="938"/>
      <c r="C45" s="939"/>
      <c r="D45" s="940"/>
      <c r="E45" s="949"/>
      <c r="F45" s="911"/>
      <c r="G45" s="904" t="s">
        <v>140</v>
      </c>
    </row>
    <row r="46" spans="1:7" ht="25.5">
      <c r="A46" s="996" t="s">
        <v>1342</v>
      </c>
      <c r="B46" s="997" t="s">
        <v>527</v>
      </c>
      <c r="C46" s="1001" t="s">
        <v>528</v>
      </c>
      <c r="D46" s="961"/>
      <c r="E46" s="953"/>
      <c r="F46" s="999"/>
      <c r="G46" s="1000"/>
    </row>
    <row r="47" spans="1:7">
      <c r="A47" s="996" t="s">
        <v>1342</v>
      </c>
      <c r="B47" s="997"/>
      <c r="C47" s="1001" t="s">
        <v>501</v>
      </c>
      <c r="D47" s="961" t="s">
        <v>502</v>
      </c>
      <c r="E47" s="953">
        <v>1</v>
      </c>
      <c r="F47" s="999"/>
      <c r="G47" s="1000"/>
    </row>
    <row r="48" spans="1:7">
      <c r="A48" s="894"/>
      <c r="B48" s="921"/>
      <c r="C48" s="930"/>
      <c r="D48" s="910"/>
      <c r="E48" s="928"/>
      <c r="F48" s="911"/>
      <c r="G48" s="904"/>
    </row>
    <row r="49" spans="1:10">
      <c r="A49" s="894" t="s">
        <v>1342</v>
      </c>
      <c r="B49" s="932" t="s">
        <v>529</v>
      </c>
      <c r="C49" s="933" t="s">
        <v>516</v>
      </c>
      <c r="D49" s="934" t="s">
        <v>515</v>
      </c>
      <c r="E49" s="935"/>
      <c r="F49" s="936"/>
      <c r="G49" s="937">
        <f>SUM(G35:G48)</f>
        <v>0</v>
      </c>
    </row>
    <row r="50" spans="1:10">
      <c r="A50" s="894"/>
      <c r="B50" s="907"/>
      <c r="C50" s="908"/>
      <c r="D50" s="940"/>
      <c r="E50" s="941"/>
      <c r="F50" s="911"/>
      <c r="G50" s="950"/>
    </row>
    <row r="51" spans="1:10">
      <c r="A51" s="894"/>
      <c r="B51" s="907"/>
      <c r="C51" s="908"/>
      <c r="D51" s="940"/>
      <c r="E51" s="941"/>
      <c r="F51" s="911"/>
      <c r="G51" s="950"/>
    </row>
    <row r="52" spans="1:10">
      <c r="A52" s="894" t="s">
        <v>1342</v>
      </c>
      <c r="B52" s="913">
        <v>3</v>
      </c>
      <c r="C52" s="914" t="s">
        <v>530</v>
      </c>
      <c r="D52" s="915"/>
      <c r="E52" s="916"/>
      <c r="F52" s="917"/>
      <c r="G52" s="918" t="s">
        <v>140</v>
      </c>
    </row>
    <row r="53" spans="1:10" ht="94.5" customHeight="1">
      <c r="A53" s="894" t="s">
        <v>1342</v>
      </c>
      <c r="B53" s="919"/>
      <c r="C53" s="1028" t="s">
        <v>531</v>
      </c>
      <c r="D53" s="1028"/>
      <c r="E53" s="1028"/>
      <c r="F53" s="1028"/>
      <c r="G53" s="1028"/>
    </row>
    <row r="54" spans="1:10" ht="29.25" customHeight="1">
      <c r="A54" s="894" t="s">
        <v>1342</v>
      </c>
      <c r="B54" s="919"/>
      <c r="C54" s="1028" t="s">
        <v>532</v>
      </c>
      <c r="D54" s="1028"/>
      <c r="E54" s="1028"/>
      <c r="F54" s="1028"/>
      <c r="G54" s="1028"/>
    </row>
    <row r="55" spans="1:10">
      <c r="A55" s="894"/>
      <c r="B55" s="951"/>
      <c r="C55" s="929"/>
      <c r="D55" s="927"/>
      <c r="E55" s="928"/>
      <c r="F55" s="911"/>
      <c r="G55" s="904"/>
    </row>
    <row r="56" spans="1:10" ht="110.25" customHeight="1">
      <c r="A56" s="894" t="s">
        <v>1342</v>
      </c>
      <c r="B56" s="921" t="s">
        <v>533</v>
      </c>
      <c r="C56" s="952" t="s">
        <v>1336</v>
      </c>
      <c r="D56" s="927"/>
      <c r="E56" s="928"/>
      <c r="F56" s="911"/>
      <c r="G56" s="904"/>
      <c r="J56" s="929"/>
    </row>
    <row r="57" spans="1:10">
      <c r="A57" s="894" t="s">
        <v>1342</v>
      </c>
      <c r="B57" s="921"/>
      <c r="C57" s="930" t="s">
        <v>534</v>
      </c>
      <c r="D57" s="927" t="s">
        <v>224</v>
      </c>
      <c r="E57" s="928">
        <v>12</v>
      </c>
      <c r="F57" s="911"/>
      <c r="G57" s="904">
        <f>E57*F57</f>
        <v>0</v>
      </c>
    </row>
    <row r="58" spans="1:10">
      <c r="A58" s="894"/>
      <c r="B58" s="921"/>
      <c r="C58" s="930"/>
      <c r="D58" s="927"/>
      <c r="E58" s="928"/>
      <c r="F58" s="911"/>
      <c r="G58" s="904"/>
    </row>
    <row r="59" spans="1:10" ht="88.5" customHeight="1">
      <c r="A59" s="894" t="s">
        <v>1342</v>
      </c>
      <c r="B59" s="921" t="s">
        <v>535</v>
      </c>
      <c r="C59" s="929" t="s">
        <v>536</v>
      </c>
      <c r="D59" s="927"/>
      <c r="E59" s="953"/>
      <c r="F59" s="911"/>
      <c r="G59" s="904"/>
    </row>
    <row r="60" spans="1:10">
      <c r="A60" s="894" t="s">
        <v>1342</v>
      </c>
      <c r="B60" s="921"/>
      <c r="C60" s="930" t="s">
        <v>511</v>
      </c>
      <c r="E60" s="953"/>
      <c r="F60" s="911"/>
      <c r="G60" s="904"/>
    </row>
    <row r="61" spans="1:10">
      <c r="A61" s="894" t="s">
        <v>1342</v>
      </c>
      <c r="B61" s="921"/>
      <c r="C61" s="930" t="s">
        <v>534</v>
      </c>
      <c r="D61" s="910" t="s">
        <v>15</v>
      </c>
      <c r="E61" s="928">
        <v>5</v>
      </c>
      <c r="F61" s="911"/>
      <c r="G61" s="904">
        <f>E61*F61</f>
        <v>0</v>
      </c>
    </row>
    <row r="62" spans="1:10">
      <c r="A62" s="894"/>
      <c r="B62" s="921"/>
      <c r="C62" s="930"/>
      <c r="D62" s="927"/>
      <c r="E62" s="953"/>
      <c r="F62" s="911"/>
      <c r="G62" s="904"/>
    </row>
    <row r="63" spans="1:10" ht="38.25">
      <c r="A63" s="894" t="s">
        <v>1342</v>
      </c>
      <c r="B63" s="921" t="s">
        <v>537</v>
      </c>
      <c r="C63" s="670" t="s">
        <v>538</v>
      </c>
      <c r="D63" s="954"/>
      <c r="E63" s="955"/>
      <c r="F63" s="911"/>
      <c r="G63" s="904"/>
    </row>
    <row r="64" spans="1:10">
      <c r="A64" s="894" t="s">
        <v>1342</v>
      </c>
      <c r="B64" s="921"/>
      <c r="C64" s="930" t="s">
        <v>511</v>
      </c>
      <c r="D64" s="910" t="s">
        <v>15</v>
      </c>
      <c r="E64" s="956">
        <v>1</v>
      </c>
      <c r="F64" s="911"/>
      <c r="G64" s="904">
        <f>E64*F64</f>
        <v>0</v>
      </c>
    </row>
    <row r="65" spans="1:7">
      <c r="A65" s="894"/>
      <c r="B65" s="921"/>
      <c r="C65" s="930"/>
      <c r="D65" s="910"/>
      <c r="E65" s="955"/>
      <c r="F65" s="911"/>
      <c r="G65" s="904"/>
    </row>
    <row r="66" spans="1:7" ht="17.25" customHeight="1">
      <c r="A66" s="894" t="s">
        <v>1342</v>
      </c>
      <c r="B66" s="921" t="s">
        <v>539</v>
      </c>
      <c r="C66" s="670" t="s">
        <v>540</v>
      </c>
      <c r="D66" s="954"/>
      <c r="E66" s="955"/>
      <c r="F66" s="911"/>
      <c r="G66" s="904"/>
    </row>
    <row r="67" spans="1:7">
      <c r="A67" s="894" t="s">
        <v>1342</v>
      </c>
      <c r="B67" s="921"/>
      <c r="C67" s="930" t="s">
        <v>511</v>
      </c>
      <c r="D67" s="910" t="s">
        <v>15</v>
      </c>
      <c r="E67" s="956">
        <v>1</v>
      </c>
      <c r="F67" s="911"/>
      <c r="G67" s="904">
        <f>E67*F67</f>
        <v>0</v>
      </c>
    </row>
    <row r="68" spans="1:7">
      <c r="A68" s="894"/>
      <c r="B68" s="921"/>
      <c r="C68" s="930"/>
      <c r="D68" s="910"/>
      <c r="E68" s="955"/>
      <c r="F68" s="911"/>
      <c r="G68" s="904"/>
    </row>
    <row r="69" spans="1:7" ht="39.75" customHeight="1">
      <c r="A69" s="894" t="s">
        <v>1342</v>
      </c>
      <c r="B69" s="921" t="s">
        <v>541</v>
      </c>
      <c r="C69" s="670" t="s">
        <v>542</v>
      </c>
      <c r="D69" s="954"/>
      <c r="E69" s="955"/>
      <c r="F69" s="911"/>
      <c r="G69" s="904"/>
    </row>
    <row r="70" spans="1:7">
      <c r="A70" s="894" t="s">
        <v>1342</v>
      </c>
      <c r="B70" s="921"/>
      <c r="C70" s="930" t="s">
        <v>543</v>
      </c>
      <c r="D70" s="910" t="s">
        <v>502</v>
      </c>
      <c r="E70" s="956">
        <v>1</v>
      </c>
      <c r="F70" s="911"/>
      <c r="G70" s="904">
        <f>E70*F70</f>
        <v>0</v>
      </c>
    </row>
    <row r="71" spans="1:7">
      <c r="A71" s="894"/>
      <c r="B71" s="921"/>
      <c r="C71" s="930"/>
      <c r="D71" s="910"/>
      <c r="E71" s="955"/>
      <c r="F71" s="911"/>
      <c r="G71" s="904"/>
    </row>
    <row r="72" spans="1:7">
      <c r="A72" s="894" t="s">
        <v>1342</v>
      </c>
      <c r="B72" s="932" t="s">
        <v>544</v>
      </c>
      <c r="C72" s="933" t="s">
        <v>545</v>
      </c>
      <c r="D72" s="934" t="s">
        <v>515</v>
      </c>
      <c r="E72" s="957"/>
      <c r="F72" s="936"/>
      <c r="G72" s="937">
        <f>SUM(G53:G68)</f>
        <v>0</v>
      </c>
    </row>
    <row r="73" spans="1:7">
      <c r="A73" s="894"/>
      <c r="B73" s="907"/>
      <c r="C73" s="908"/>
      <c r="D73" s="940"/>
      <c r="E73" s="949"/>
      <c r="F73" s="911"/>
      <c r="G73" s="950"/>
    </row>
    <row r="74" spans="1:7">
      <c r="A74" s="894" t="s">
        <v>1342</v>
      </c>
      <c r="B74" s="913">
        <v>4</v>
      </c>
      <c r="C74" s="914" t="s">
        <v>546</v>
      </c>
      <c r="D74" s="915"/>
      <c r="E74" s="958"/>
      <c r="F74" s="917"/>
      <c r="G74" s="918"/>
    </row>
    <row r="75" spans="1:7">
      <c r="A75" s="894" t="s">
        <v>1342</v>
      </c>
      <c r="B75" s="959" t="s">
        <v>547</v>
      </c>
      <c r="C75" s="960" t="s">
        <v>548</v>
      </c>
      <c r="D75" s="909"/>
      <c r="E75" s="961"/>
      <c r="F75" s="947"/>
      <c r="G75" s="904"/>
    </row>
    <row r="76" spans="1:7">
      <c r="A76" s="894" t="s">
        <v>1342</v>
      </c>
      <c r="B76" s="959"/>
      <c r="C76" s="962" t="s">
        <v>549</v>
      </c>
      <c r="D76" s="963" t="s">
        <v>502</v>
      </c>
      <c r="E76" s="924">
        <v>1</v>
      </c>
      <c r="F76" s="947"/>
      <c r="G76" s="904">
        <f>E76*F76</f>
        <v>0</v>
      </c>
    </row>
    <row r="77" spans="1:7">
      <c r="A77" s="894"/>
      <c r="B77" s="964"/>
      <c r="C77" s="945"/>
      <c r="D77" s="923"/>
      <c r="E77" s="946"/>
      <c r="F77" s="965"/>
      <c r="G77" s="904"/>
    </row>
    <row r="78" spans="1:7" ht="42.75" customHeight="1">
      <c r="A78" s="996" t="s">
        <v>1342</v>
      </c>
      <c r="B78" s="966" t="s">
        <v>550</v>
      </c>
      <c r="C78" s="967" t="s">
        <v>551</v>
      </c>
      <c r="D78" s="968"/>
      <c r="E78" s="953"/>
      <c r="F78" s="905"/>
      <c r="G78" s="904"/>
    </row>
    <row r="79" spans="1:7">
      <c r="A79" s="996" t="s">
        <v>1342</v>
      </c>
      <c r="B79" s="969"/>
      <c r="C79" s="970" t="s">
        <v>552</v>
      </c>
      <c r="D79" s="971" t="s">
        <v>506</v>
      </c>
      <c r="E79" s="972">
        <v>40</v>
      </c>
      <c r="F79" s="911"/>
      <c r="G79" s="904"/>
    </row>
    <row r="80" spans="1:7" ht="15.75">
      <c r="A80" s="996"/>
      <c r="B80" s="973"/>
      <c r="C80" s="945"/>
      <c r="D80" s="923"/>
      <c r="E80" s="946"/>
      <c r="F80" s="905"/>
      <c r="G80" s="904"/>
    </row>
    <row r="81" spans="1:7" ht="25.5">
      <c r="A81" s="996" t="s">
        <v>1342</v>
      </c>
      <c r="B81" s="966" t="s">
        <v>553</v>
      </c>
      <c r="C81" s="970" t="s">
        <v>554</v>
      </c>
      <c r="D81" s="971"/>
      <c r="E81" s="972"/>
      <c r="F81" s="1094"/>
      <c r="G81" s="1000"/>
    </row>
    <row r="82" spans="1:7">
      <c r="A82" s="996" t="s">
        <v>1342</v>
      </c>
      <c r="B82" s="1002"/>
      <c r="C82" s="970" t="s">
        <v>501</v>
      </c>
      <c r="D82" s="971" t="s">
        <v>502</v>
      </c>
      <c r="E82" s="972">
        <v>1</v>
      </c>
      <c r="F82" s="999"/>
      <c r="G82" s="1000"/>
    </row>
    <row r="83" spans="1:7">
      <c r="A83" s="996"/>
      <c r="B83" s="974"/>
      <c r="C83" s="945"/>
      <c r="D83" s="923"/>
      <c r="E83" s="946"/>
      <c r="F83" s="947"/>
      <c r="G83" s="904"/>
    </row>
    <row r="84" spans="1:7" ht="25.5">
      <c r="A84" s="996" t="s">
        <v>1342</v>
      </c>
      <c r="B84" s="966" t="s">
        <v>555</v>
      </c>
      <c r="C84" s="970" t="s">
        <v>513</v>
      </c>
      <c r="D84" s="971"/>
      <c r="E84" s="972"/>
      <c r="F84" s="947"/>
      <c r="G84" s="904"/>
    </row>
    <row r="85" spans="1:7">
      <c r="A85" s="996" t="s">
        <v>1342</v>
      </c>
      <c r="B85" s="975"/>
      <c r="C85" s="970" t="s">
        <v>514</v>
      </c>
      <c r="D85" s="971" t="s">
        <v>18</v>
      </c>
      <c r="E85" s="972">
        <v>1</v>
      </c>
      <c r="F85" s="911"/>
      <c r="G85" s="904"/>
    </row>
    <row r="86" spans="1:7">
      <c r="A86" s="894"/>
      <c r="B86" s="948"/>
      <c r="C86" s="945"/>
      <c r="D86" s="923"/>
      <c r="E86" s="946"/>
      <c r="F86" s="911"/>
      <c r="G86" s="904"/>
    </row>
    <row r="87" spans="1:7" ht="69.75" customHeight="1">
      <c r="A87" s="894" t="s">
        <v>1342</v>
      </c>
      <c r="B87" s="944" t="s">
        <v>556</v>
      </c>
      <c r="C87" s="945" t="s">
        <v>557</v>
      </c>
      <c r="D87" s="923"/>
      <c r="E87" s="946"/>
      <c r="F87" s="947"/>
      <c r="G87" s="904"/>
    </row>
    <row r="88" spans="1:7">
      <c r="A88" s="894" t="s">
        <v>1342</v>
      </c>
      <c r="B88" s="948"/>
      <c r="C88" s="945" t="s">
        <v>558</v>
      </c>
      <c r="D88" s="923" t="s">
        <v>502</v>
      </c>
      <c r="E88" s="946">
        <v>2</v>
      </c>
      <c r="F88" s="911"/>
      <c r="G88" s="904">
        <f>E88*F88</f>
        <v>0</v>
      </c>
    </row>
    <row r="89" spans="1:7" ht="13.5" customHeight="1">
      <c r="A89" s="894"/>
      <c r="B89" s="976"/>
      <c r="C89" s="902"/>
      <c r="D89" s="943"/>
      <c r="E89" s="949"/>
      <c r="F89" s="905"/>
      <c r="G89" s="904" t="s">
        <v>140</v>
      </c>
    </row>
    <row r="90" spans="1:7" ht="69" customHeight="1">
      <c r="A90" s="894" t="s">
        <v>1342</v>
      </c>
      <c r="B90" s="944" t="s">
        <v>559</v>
      </c>
      <c r="C90" s="945" t="s">
        <v>560</v>
      </c>
      <c r="D90" s="923"/>
      <c r="E90" s="946"/>
      <c r="F90" s="947"/>
      <c r="G90" s="904"/>
    </row>
    <row r="91" spans="1:7">
      <c r="A91" s="894" t="s">
        <v>1342</v>
      </c>
      <c r="B91" s="948"/>
      <c r="C91" s="945" t="s">
        <v>561</v>
      </c>
      <c r="D91" s="923" t="s">
        <v>502</v>
      </c>
      <c r="E91" s="946">
        <v>2</v>
      </c>
      <c r="F91" s="911"/>
      <c r="G91" s="904">
        <f>E91*F91</f>
        <v>0</v>
      </c>
    </row>
    <row r="92" spans="1:7">
      <c r="A92" s="894"/>
      <c r="B92" s="938"/>
      <c r="C92" s="939"/>
      <c r="D92" s="940"/>
      <c r="E92" s="949"/>
      <c r="F92" s="911"/>
      <c r="G92" s="904" t="s">
        <v>140</v>
      </c>
    </row>
    <row r="93" spans="1:7">
      <c r="A93" s="894" t="s">
        <v>1342</v>
      </c>
      <c r="B93" s="932" t="s">
        <v>562</v>
      </c>
      <c r="C93" s="933" t="s">
        <v>546</v>
      </c>
      <c r="D93" s="934" t="s">
        <v>515</v>
      </c>
      <c r="E93" s="957"/>
      <c r="F93" s="936"/>
      <c r="G93" s="937">
        <f>SUM(G76:G92)</f>
        <v>0</v>
      </c>
    </row>
    <row r="94" spans="1:7">
      <c r="A94" s="894"/>
      <c r="B94" s="907"/>
      <c r="C94" s="908"/>
      <c r="D94" s="940"/>
      <c r="E94" s="949"/>
      <c r="F94" s="911"/>
      <c r="G94" s="950"/>
    </row>
    <row r="95" spans="1:7">
      <c r="A95" s="894" t="s">
        <v>1342</v>
      </c>
      <c r="B95" s="938"/>
      <c r="C95" s="939"/>
      <c r="D95" s="943"/>
      <c r="E95" s="941"/>
      <c r="F95" s="911"/>
      <c r="G95" s="904"/>
    </row>
    <row r="96" spans="1:7" ht="18.75" thickBot="1">
      <c r="A96" s="894" t="s">
        <v>1342</v>
      </c>
      <c r="B96" s="977"/>
      <c r="C96" s="978" t="s">
        <v>563</v>
      </c>
      <c r="D96" s="979"/>
      <c r="E96" s="980"/>
      <c r="F96" s="981"/>
      <c r="G96" s="982"/>
    </row>
    <row r="97" spans="1:7">
      <c r="A97" s="894" t="s">
        <v>1342</v>
      </c>
      <c r="B97" s="983"/>
      <c r="C97" s="984"/>
      <c r="D97" s="985"/>
      <c r="E97" s="986"/>
      <c r="F97" s="925"/>
      <c r="G97" s="950"/>
    </row>
    <row r="98" spans="1:7">
      <c r="A98" s="894" t="s">
        <v>1342</v>
      </c>
      <c r="B98" s="987">
        <v>1</v>
      </c>
      <c r="C98" s="988" t="s">
        <v>493</v>
      </c>
      <c r="D98" s="985"/>
      <c r="E98" s="986"/>
      <c r="F98" s="925"/>
      <c r="G98" s="950">
        <f>G30</f>
        <v>0</v>
      </c>
    </row>
    <row r="99" spans="1:7">
      <c r="A99" s="894" t="s">
        <v>1342</v>
      </c>
      <c r="B99" s="987">
        <v>2</v>
      </c>
      <c r="C99" s="989" t="s">
        <v>516</v>
      </c>
      <c r="D99" s="985"/>
      <c r="E99" s="986"/>
      <c r="F99" s="925"/>
      <c r="G99" s="950">
        <f>G49</f>
        <v>0</v>
      </c>
    </row>
    <row r="100" spans="1:7">
      <c r="A100" s="894" t="s">
        <v>1342</v>
      </c>
      <c r="B100" s="987">
        <v>3</v>
      </c>
      <c r="C100" s="989" t="s">
        <v>545</v>
      </c>
      <c r="D100" s="985"/>
      <c r="E100" s="986"/>
      <c r="F100" s="925"/>
      <c r="G100" s="950">
        <f>G72</f>
        <v>0</v>
      </c>
    </row>
    <row r="101" spans="1:7">
      <c r="A101" s="894" t="s">
        <v>1342</v>
      </c>
      <c r="B101" s="983" t="s">
        <v>562</v>
      </c>
      <c r="C101" s="908" t="s">
        <v>546</v>
      </c>
      <c r="D101" s="985"/>
      <c r="E101" s="986"/>
      <c r="F101" s="925"/>
      <c r="G101" s="950">
        <f>G93</f>
        <v>0</v>
      </c>
    </row>
    <row r="102" spans="1:7">
      <c r="A102" s="894" t="s">
        <v>1342</v>
      </c>
      <c r="B102" s="990"/>
      <c r="C102" s="991"/>
      <c r="D102" s="985"/>
      <c r="E102" s="992"/>
      <c r="F102" s="925"/>
      <c r="G102" s="950"/>
    </row>
    <row r="103" spans="1:7" ht="16.5">
      <c r="A103" s="894" t="s">
        <v>1342</v>
      </c>
      <c r="B103" s="993" t="s">
        <v>1342</v>
      </c>
      <c r="C103" s="896" t="s">
        <v>492</v>
      </c>
      <c r="D103" s="994" t="s">
        <v>515</v>
      </c>
      <c r="E103" s="900"/>
      <c r="F103" s="899"/>
      <c r="G103" s="995">
        <f>SUM(G98:G101)</f>
        <v>0</v>
      </c>
    </row>
  </sheetData>
  <sheetProtection algorithmName="SHA-512" hashValue="YxQo3wN9yhTRZoq9Ys/BrlfTpcEHXY+NYJJ7mcRNXtnZPNLV7nn7y+SbBs0JfjTC870qf8PvjVi1TN92ghPgiA==" saltValue="SCudAT822zFX2Knj6h5AEg==" spinCount="100000" sheet="1" objects="1" scenarios="1"/>
  <mergeCells count="3">
    <mergeCell ref="C54:G54"/>
    <mergeCell ref="C9:G9"/>
    <mergeCell ref="C53:G53"/>
  </mergeCells>
  <pageMargins left="0.78740157480314965" right="0.74803149606299213" top="1.3779527559055118" bottom="0.78740157480314965" header="0.51181102362204722" footer="0.51181102362204722"/>
  <pageSetup paperSize="9" scale="79" fitToHeight="0" orientation="portrait" r:id="rId1"/>
  <headerFooter>
    <oddHeader>&amp;L&amp;G</oddHeader>
  </headerFooter>
  <rowBreaks count="3" manualBreakCount="3">
    <brk id="26" max="6" man="1"/>
    <brk id="50" max="6" man="1"/>
    <brk id="86" max="6"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60"/>
  <sheetViews>
    <sheetView view="pageBreakPreview" topLeftCell="A14" zoomScaleNormal="100" zoomScaleSheetLayoutView="100" workbookViewId="0">
      <selection activeCell="B41" sqref="B41"/>
    </sheetView>
  </sheetViews>
  <sheetFormatPr defaultRowHeight="12.75"/>
  <cols>
    <col min="1" max="1" width="4.28515625" style="408" customWidth="1"/>
    <col min="2" max="2" width="50.140625" style="407" customWidth="1"/>
    <col min="3" max="3" width="8" style="808" customWidth="1"/>
    <col min="4" max="4" width="9.28515625" style="501" customWidth="1"/>
    <col min="5" max="5" width="10.7109375" style="809" customWidth="1"/>
    <col min="6" max="6" width="12.85546875" style="477" customWidth="1"/>
    <col min="7" max="7" width="9.140625" style="472"/>
    <col min="8" max="8" width="12.5703125" style="476" customWidth="1"/>
    <col min="9" max="9" width="8.5703125" style="472" customWidth="1"/>
    <col min="10" max="10" width="8" style="472" customWidth="1"/>
    <col min="11" max="11" width="9.28515625" style="472" customWidth="1"/>
    <col min="12" max="12" width="10.7109375" style="472" customWidth="1"/>
    <col min="13" max="256" width="9.140625" style="472"/>
    <col min="257" max="257" width="4.28515625" style="472" customWidth="1"/>
    <col min="258" max="258" width="50.140625" style="472" customWidth="1"/>
    <col min="259" max="259" width="8" style="472" customWidth="1"/>
    <col min="260" max="260" width="9.28515625" style="472" customWidth="1"/>
    <col min="261" max="261" width="10.7109375" style="472" customWidth="1"/>
    <col min="262" max="262" width="12.85546875" style="472" customWidth="1"/>
    <col min="263" max="263" width="9.140625" style="472"/>
    <col min="264" max="264" width="12.5703125" style="472" customWidth="1"/>
    <col min="265" max="265" width="8.5703125" style="472" customWidth="1"/>
    <col min="266" max="266" width="8" style="472" customWidth="1"/>
    <col min="267" max="267" width="9.28515625" style="472" customWidth="1"/>
    <col min="268" max="268" width="10.7109375" style="472" customWidth="1"/>
    <col min="269" max="512" width="9.140625" style="472"/>
    <col min="513" max="513" width="4.28515625" style="472" customWidth="1"/>
    <col min="514" max="514" width="50.140625" style="472" customWidth="1"/>
    <col min="515" max="515" width="8" style="472" customWidth="1"/>
    <col min="516" max="516" width="9.28515625" style="472" customWidth="1"/>
    <col min="517" max="517" width="10.7109375" style="472" customWidth="1"/>
    <col min="518" max="518" width="12.85546875" style="472" customWidth="1"/>
    <col min="519" max="519" width="9.140625" style="472"/>
    <col min="520" max="520" width="12.5703125" style="472" customWidth="1"/>
    <col min="521" max="521" width="8.5703125" style="472" customWidth="1"/>
    <col min="522" max="522" width="8" style="472" customWidth="1"/>
    <col min="523" max="523" width="9.28515625" style="472" customWidth="1"/>
    <col min="524" max="524" width="10.7109375" style="472" customWidth="1"/>
    <col min="525" max="768" width="9.140625" style="472"/>
    <col min="769" max="769" width="4.28515625" style="472" customWidth="1"/>
    <col min="770" max="770" width="50.140625" style="472" customWidth="1"/>
    <col min="771" max="771" width="8" style="472" customWidth="1"/>
    <col min="772" max="772" width="9.28515625" style="472" customWidth="1"/>
    <col min="773" max="773" width="10.7109375" style="472" customWidth="1"/>
    <col min="774" max="774" width="12.85546875" style="472" customWidth="1"/>
    <col min="775" max="775" width="9.140625" style="472"/>
    <col min="776" max="776" width="12.5703125" style="472" customWidth="1"/>
    <col min="777" max="777" width="8.5703125" style="472" customWidth="1"/>
    <col min="778" max="778" width="8" style="472" customWidth="1"/>
    <col min="779" max="779" width="9.28515625" style="472" customWidth="1"/>
    <col min="780" max="780" width="10.7109375" style="472" customWidth="1"/>
    <col min="781" max="1024" width="9.140625" style="472"/>
    <col min="1025" max="1025" width="4.28515625" style="472" customWidth="1"/>
    <col min="1026" max="1026" width="50.140625" style="472" customWidth="1"/>
    <col min="1027" max="1027" width="8" style="472" customWidth="1"/>
    <col min="1028" max="1028" width="9.28515625" style="472" customWidth="1"/>
    <col min="1029" max="1029" width="10.7109375" style="472" customWidth="1"/>
    <col min="1030" max="1030" width="12.85546875" style="472" customWidth="1"/>
    <col min="1031" max="1031" width="9.140625" style="472"/>
    <col min="1032" max="1032" width="12.5703125" style="472" customWidth="1"/>
    <col min="1033" max="1033" width="8.5703125" style="472" customWidth="1"/>
    <col min="1034" max="1034" width="8" style="472" customWidth="1"/>
    <col min="1035" max="1035" width="9.28515625" style="472" customWidth="1"/>
    <col min="1036" max="1036" width="10.7109375" style="472" customWidth="1"/>
    <col min="1037" max="1280" width="9.140625" style="472"/>
    <col min="1281" max="1281" width="4.28515625" style="472" customWidth="1"/>
    <col min="1282" max="1282" width="50.140625" style="472" customWidth="1"/>
    <col min="1283" max="1283" width="8" style="472" customWidth="1"/>
    <col min="1284" max="1284" width="9.28515625" style="472" customWidth="1"/>
    <col min="1285" max="1285" width="10.7109375" style="472" customWidth="1"/>
    <col min="1286" max="1286" width="12.85546875" style="472" customWidth="1"/>
    <col min="1287" max="1287" width="9.140625" style="472"/>
    <col min="1288" max="1288" width="12.5703125" style="472" customWidth="1"/>
    <col min="1289" max="1289" width="8.5703125" style="472" customWidth="1"/>
    <col min="1290" max="1290" width="8" style="472" customWidth="1"/>
    <col min="1291" max="1291" width="9.28515625" style="472" customWidth="1"/>
    <col min="1292" max="1292" width="10.7109375" style="472" customWidth="1"/>
    <col min="1293" max="1536" width="9.140625" style="472"/>
    <col min="1537" max="1537" width="4.28515625" style="472" customWidth="1"/>
    <col min="1538" max="1538" width="50.140625" style="472" customWidth="1"/>
    <col min="1539" max="1539" width="8" style="472" customWidth="1"/>
    <col min="1540" max="1540" width="9.28515625" style="472" customWidth="1"/>
    <col min="1541" max="1541" width="10.7109375" style="472" customWidth="1"/>
    <col min="1542" max="1542" width="12.85546875" style="472" customWidth="1"/>
    <col min="1543" max="1543" width="9.140625" style="472"/>
    <col min="1544" max="1544" width="12.5703125" style="472" customWidth="1"/>
    <col min="1545" max="1545" width="8.5703125" style="472" customWidth="1"/>
    <col min="1546" max="1546" width="8" style="472" customWidth="1"/>
    <col min="1547" max="1547" width="9.28515625" style="472" customWidth="1"/>
    <col min="1548" max="1548" width="10.7109375" style="472" customWidth="1"/>
    <col min="1549" max="1792" width="9.140625" style="472"/>
    <col min="1793" max="1793" width="4.28515625" style="472" customWidth="1"/>
    <col min="1794" max="1794" width="50.140625" style="472" customWidth="1"/>
    <col min="1795" max="1795" width="8" style="472" customWidth="1"/>
    <col min="1796" max="1796" width="9.28515625" style="472" customWidth="1"/>
    <col min="1797" max="1797" width="10.7109375" style="472" customWidth="1"/>
    <col min="1798" max="1798" width="12.85546875" style="472" customWidth="1"/>
    <col min="1799" max="1799" width="9.140625" style="472"/>
    <col min="1800" max="1800" width="12.5703125" style="472" customWidth="1"/>
    <col min="1801" max="1801" width="8.5703125" style="472" customWidth="1"/>
    <col min="1802" max="1802" width="8" style="472" customWidth="1"/>
    <col min="1803" max="1803" width="9.28515625" style="472" customWidth="1"/>
    <col min="1804" max="1804" width="10.7109375" style="472" customWidth="1"/>
    <col min="1805" max="2048" width="9.140625" style="472"/>
    <col min="2049" max="2049" width="4.28515625" style="472" customWidth="1"/>
    <col min="2050" max="2050" width="50.140625" style="472" customWidth="1"/>
    <col min="2051" max="2051" width="8" style="472" customWidth="1"/>
    <col min="2052" max="2052" width="9.28515625" style="472" customWidth="1"/>
    <col min="2053" max="2053" width="10.7109375" style="472" customWidth="1"/>
    <col min="2054" max="2054" width="12.85546875" style="472" customWidth="1"/>
    <col min="2055" max="2055" width="9.140625" style="472"/>
    <col min="2056" max="2056" width="12.5703125" style="472" customWidth="1"/>
    <col min="2057" max="2057" width="8.5703125" style="472" customWidth="1"/>
    <col min="2058" max="2058" width="8" style="472" customWidth="1"/>
    <col min="2059" max="2059" width="9.28515625" style="472" customWidth="1"/>
    <col min="2060" max="2060" width="10.7109375" style="472" customWidth="1"/>
    <col min="2061" max="2304" width="9.140625" style="472"/>
    <col min="2305" max="2305" width="4.28515625" style="472" customWidth="1"/>
    <col min="2306" max="2306" width="50.140625" style="472" customWidth="1"/>
    <col min="2307" max="2307" width="8" style="472" customWidth="1"/>
    <col min="2308" max="2308" width="9.28515625" style="472" customWidth="1"/>
    <col min="2309" max="2309" width="10.7109375" style="472" customWidth="1"/>
    <col min="2310" max="2310" width="12.85546875" style="472" customWidth="1"/>
    <col min="2311" max="2311" width="9.140625" style="472"/>
    <col min="2312" max="2312" width="12.5703125" style="472" customWidth="1"/>
    <col min="2313" max="2313" width="8.5703125" style="472" customWidth="1"/>
    <col min="2314" max="2314" width="8" style="472" customWidth="1"/>
    <col min="2315" max="2315" width="9.28515625" style="472" customWidth="1"/>
    <col min="2316" max="2316" width="10.7109375" style="472" customWidth="1"/>
    <col min="2317" max="2560" width="9.140625" style="472"/>
    <col min="2561" max="2561" width="4.28515625" style="472" customWidth="1"/>
    <col min="2562" max="2562" width="50.140625" style="472" customWidth="1"/>
    <col min="2563" max="2563" width="8" style="472" customWidth="1"/>
    <col min="2564" max="2564" width="9.28515625" style="472" customWidth="1"/>
    <col min="2565" max="2565" width="10.7109375" style="472" customWidth="1"/>
    <col min="2566" max="2566" width="12.85546875" style="472" customWidth="1"/>
    <col min="2567" max="2567" width="9.140625" style="472"/>
    <col min="2568" max="2568" width="12.5703125" style="472" customWidth="1"/>
    <col min="2569" max="2569" width="8.5703125" style="472" customWidth="1"/>
    <col min="2570" max="2570" width="8" style="472" customWidth="1"/>
    <col min="2571" max="2571" width="9.28515625" style="472" customWidth="1"/>
    <col min="2572" max="2572" width="10.7109375" style="472" customWidth="1"/>
    <col min="2573" max="2816" width="9.140625" style="472"/>
    <col min="2817" max="2817" width="4.28515625" style="472" customWidth="1"/>
    <col min="2818" max="2818" width="50.140625" style="472" customWidth="1"/>
    <col min="2819" max="2819" width="8" style="472" customWidth="1"/>
    <col min="2820" max="2820" width="9.28515625" style="472" customWidth="1"/>
    <col min="2821" max="2821" width="10.7109375" style="472" customWidth="1"/>
    <col min="2822" max="2822" width="12.85546875" style="472" customWidth="1"/>
    <col min="2823" max="2823" width="9.140625" style="472"/>
    <col min="2824" max="2824" width="12.5703125" style="472" customWidth="1"/>
    <col min="2825" max="2825" width="8.5703125" style="472" customWidth="1"/>
    <col min="2826" max="2826" width="8" style="472" customWidth="1"/>
    <col min="2827" max="2827" width="9.28515625" style="472" customWidth="1"/>
    <col min="2828" max="2828" width="10.7109375" style="472" customWidth="1"/>
    <col min="2829" max="3072" width="9.140625" style="472"/>
    <col min="3073" max="3073" width="4.28515625" style="472" customWidth="1"/>
    <col min="3074" max="3074" width="50.140625" style="472" customWidth="1"/>
    <col min="3075" max="3075" width="8" style="472" customWidth="1"/>
    <col min="3076" max="3076" width="9.28515625" style="472" customWidth="1"/>
    <col min="3077" max="3077" width="10.7109375" style="472" customWidth="1"/>
    <col min="3078" max="3078" width="12.85546875" style="472" customWidth="1"/>
    <col min="3079" max="3079" width="9.140625" style="472"/>
    <col min="3080" max="3080" width="12.5703125" style="472" customWidth="1"/>
    <col min="3081" max="3081" width="8.5703125" style="472" customWidth="1"/>
    <col min="3082" max="3082" width="8" style="472" customWidth="1"/>
    <col min="3083" max="3083" width="9.28515625" style="472" customWidth="1"/>
    <col min="3084" max="3084" width="10.7109375" style="472" customWidth="1"/>
    <col min="3085" max="3328" width="9.140625" style="472"/>
    <col min="3329" max="3329" width="4.28515625" style="472" customWidth="1"/>
    <col min="3330" max="3330" width="50.140625" style="472" customWidth="1"/>
    <col min="3331" max="3331" width="8" style="472" customWidth="1"/>
    <col min="3332" max="3332" width="9.28515625" style="472" customWidth="1"/>
    <col min="3333" max="3333" width="10.7109375" style="472" customWidth="1"/>
    <col min="3334" max="3334" width="12.85546875" style="472" customWidth="1"/>
    <col min="3335" max="3335" width="9.140625" style="472"/>
    <col min="3336" max="3336" width="12.5703125" style="472" customWidth="1"/>
    <col min="3337" max="3337" width="8.5703125" style="472" customWidth="1"/>
    <col min="3338" max="3338" width="8" style="472" customWidth="1"/>
    <col min="3339" max="3339" width="9.28515625" style="472" customWidth="1"/>
    <col min="3340" max="3340" width="10.7109375" style="472" customWidth="1"/>
    <col min="3341" max="3584" width="9.140625" style="472"/>
    <col min="3585" max="3585" width="4.28515625" style="472" customWidth="1"/>
    <col min="3586" max="3586" width="50.140625" style="472" customWidth="1"/>
    <col min="3587" max="3587" width="8" style="472" customWidth="1"/>
    <col min="3588" max="3588" width="9.28515625" style="472" customWidth="1"/>
    <col min="3589" max="3589" width="10.7109375" style="472" customWidth="1"/>
    <col min="3590" max="3590" width="12.85546875" style="472" customWidth="1"/>
    <col min="3591" max="3591" width="9.140625" style="472"/>
    <col min="3592" max="3592" width="12.5703125" style="472" customWidth="1"/>
    <col min="3593" max="3593" width="8.5703125" style="472" customWidth="1"/>
    <col min="3594" max="3594" width="8" style="472" customWidth="1"/>
    <col min="3595" max="3595" width="9.28515625" style="472" customWidth="1"/>
    <col min="3596" max="3596" width="10.7109375" style="472" customWidth="1"/>
    <col min="3597" max="3840" width="9.140625" style="472"/>
    <col min="3841" max="3841" width="4.28515625" style="472" customWidth="1"/>
    <col min="3842" max="3842" width="50.140625" style="472" customWidth="1"/>
    <col min="3843" max="3843" width="8" style="472" customWidth="1"/>
    <col min="3844" max="3844" width="9.28515625" style="472" customWidth="1"/>
    <col min="3845" max="3845" width="10.7109375" style="472" customWidth="1"/>
    <col min="3846" max="3846" width="12.85546875" style="472" customWidth="1"/>
    <col min="3847" max="3847" width="9.140625" style="472"/>
    <col min="3848" max="3848" width="12.5703125" style="472" customWidth="1"/>
    <col min="3849" max="3849" width="8.5703125" style="472" customWidth="1"/>
    <col min="3850" max="3850" width="8" style="472" customWidth="1"/>
    <col min="3851" max="3851" width="9.28515625" style="472" customWidth="1"/>
    <col min="3852" max="3852" width="10.7109375" style="472" customWidth="1"/>
    <col min="3853" max="4096" width="9.140625" style="472"/>
    <col min="4097" max="4097" width="4.28515625" style="472" customWidth="1"/>
    <col min="4098" max="4098" width="50.140625" style="472" customWidth="1"/>
    <col min="4099" max="4099" width="8" style="472" customWidth="1"/>
    <col min="4100" max="4100" width="9.28515625" style="472" customWidth="1"/>
    <col min="4101" max="4101" width="10.7109375" style="472" customWidth="1"/>
    <col min="4102" max="4102" width="12.85546875" style="472" customWidth="1"/>
    <col min="4103" max="4103" width="9.140625" style="472"/>
    <col min="4104" max="4104" width="12.5703125" style="472" customWidth="1"/>
    <col min="4105" max="4105" width="8.5703125" style="472" customWidth="1"/>
    <col min="4106" max="4106" width="8" style="472" customWidth="1"/>
    <col min="4107" max="4107" width="9.28515625" style="472" customWidth="1"/>
    <col min="4108" max="4108" width="10.7109375" style="472" customWidth="1"/>
    <col min="4109" max="4352" width="9.140625" style="472"/>
    <col min="4353" max="4353" width="4.28515625" style="472" customWidth="1"/>
    <col min="4354" max="4354" width="50.140625" style="472" customWidth="1"/>
    <col min="4355" max="4355" width="8" style="472" customWidth="1"/>
    <col min="4356" max="4356" width="9.28515625" style="472" customWidth="1"/>
    <col min="4357" max="4357" width="10.7109375" style="472" customWidth="1"/>
    <col min="4358" max="4358" width="12.85546875" style="472" customWidth="1"/>
    <col min="4359" max="4359" width="9.140625" style="472"/>
    <col min="4360" max="4360" width="12.5703125" style="472" customWidth="1"/>
    <col min="4361" max="4361" width="8.5703125" style="472" customWidth="1"/>
    <col min="4362" max="4362" width="8" style="472" customWidth="1"/>
    <col min="4363" max="4363" width="9.28515625" style="472" customWidth="1"/>
    <col min="4364" max="4364" width="10.7109375" style="472" customWidth="1"/>
    <col min="4365" max="4608" width="9.140625" style="472"/>
    <col min="4609" max="4609" width="4.28515625" style="472" customWidth="1"/>
    <col min="4610" max="4610" width="50.140625" style="472" customWidth="1"/>
    <col min="4611" max="4611" width="8" style="472" customWidth="1"/>
    <col min="4612" max="4612" width="9.28515625" style="472" customWidth="1"/>
    <col min="4613" max="4613" width="10.7109375" style="472" customWidth="1"/>
    <col min="4614" max="4614" width="12.85546875" style="472" customWidth="1"/>
    <col min="4615" max="4615" width="9.140625" style="472"/>
    <col min="4616" max="4616" width="12.5703125" style="472" customWidth="1"/>
    <col min="4617" max="4617" width="8.5703125" style="472" customWidth="1"/>
    <col min="4618" max="4618" width="8" style="472" customWidth="1"/>
    <col min="4619" max="4619" width="9.28515625" style="472" customWidth="1"/>
    <col min="4620" max="4620" width="10.7109375" style="472" customWidth="1"/>
    <col min="4621" max="4864" width="9.140625" style="472"/>
    <col min="4865" max="4865" width="4.28515625" style="472" customWidth="1"/>
    <col min="4866" max="4866" width="50.140625" style="472" customWidth="1"/>
    <col min="4867" max="4867" width="8" style="472" customWidth="1"/>
    <col min="4868" max="4868" width="9.28515625" style="472" customWidth="1"/>
    <col min="4869" max="4869" width="10.7109375" style="472" customWidth="1"/>
    <col min="4870" max="4870" width="12.85546875" style="472" customWidth="1"/>
    <col min="4871" max="4871" width="9.140625" style="472"/>
    <col min="4872" max="4872" width="12.5703125" style="472" customWidth="1"/>
    <col min="4873" max="4873" width="8.5703125" style="472" customWidth="1"/>
    <col min="4874" max="4874" width="8" style="472" customWidth="1"/>
    <col min="4875" max="4875" width="9.28515625" style="472" customWidth="1"/>
    <col min="4876" max="4876" width="10.7109375" style="472" customWidth="1"/>
    <col min="4877" max="5120" width="9.140625" style="472"/>
    <col min="5121" max="5121" width="4.28515625" style="472" customWidth="1"/>
    <col min="5122" max="5122" width="50.140625" style="472" customWidth="1"/>
    <col min="5123" max="5123" width="8" style="472" customWidth="1"/>
    <col min="5124" max="5124" width="9.28515625" style="472" customWidth="1"/>
    <col min="5125" max="5125" width="10.7109375" style="472" customWidth="1"/>
    <col min="5126" max="5126" width="12.85546875" style="472" customWidth="1"/>
    <col min="5127" max="5127" width="9.140625" style="472"/>
    <col min="5128" max="5128" width="12.5703125" style="472" customWidth="1"/>
    <col min="5129" max="5129" width="8.5703125" style="472" customWidth="1"/>
    <col min="5130" max="5130" width="8" style="472" customWidth="1"/>
    <col min="5131" max="5131" width="9.28515625" style="472" customWidth="1"/>
    <col min="5132" max="5132" width="10.7109375" style="472" customWidth="1"/>
    <col min="5133" max="5376" width="9.140625" style="472"/>
    <col min="5377" max="5377" width="4.28515625" style="472" customWidth="1"/>
    <col min="5378" max="5378" width="50.140625" style="472" customWidth="1"/>
    <col min="5379" max="5379" width="8" style="472" customWidth="1"/>
    <col min="5380" max="5380" width="9.28515625" style="472" customWidth="1"/>
    <col min="5381" max="5381" width="10.7109375" style="472" customWidth="1"/>
    <col min="5382" max="5382" width="12.85546875" style="472" customWidth="1"/>
    <col min="5383" max="5383" width="9.140625" style="472"/>
    <col min="5384" max="5384" width="12.5703125" style="472" customWidth="1"/>
    <col min="5385" max="5385" width="8.5703125" style="472" customWidth="1"/>
    <col min="5386" max="5386" width="8" style="472" customWidth="1"/>
    <col min="5387" max="5387" width="9.28515625" style="472" customWidth="1"/>
    <col min="5388" max="5388" width="10.7109375" style="472" customWidth="1"/>
    <col min="5389" max="5632" width="9.140625" style="472"/>
    <col min="5633" max="5633" width="4.28515625" style="472" customWidth="1"/>
    <col min="5634" max="5634" width="50.140625" style="472" customWidth="1"/>
    <col min="5635" max="5635" width="8" style="472" customWidth="1"/>
    <col min="5636" max="5636" width="9.28515625" style="472" customWidth="1"/>
    <col min="5637" max="5637" width="10.7109375" style="472" customWidth="1"/>
    <col min="5638" max="5638" width="12.85546875" style="472" customWidth="1"/>
    <col min="5639" max="5639" width="9.140625" style="472"/>
    <col min="5640" max="5640" width="12.5703125" style="472" customWidth="1"/>
    <col min="5641" max="5641" width="8.5703125" style="472" customWidth="1"/>
    <col min="5642" max="5642" width="8" style="472" customWidth="1"/>
    <col min="5643" max="5643" width="9.28515625" style="472" customWidth="1"/>
    <col min="5644" max="5644" width="10.7109375" style="472" customWidth="1"/>
    <col min="5645" max="5888" width="9.140625" style="472"/>
    <col min="5889" max="5889" width="4.28515625" style="472" customWidth="1"/>
    <col min="5890" max="5890" width="50.140625" style="472" customWidth="1"/>
    <col min="5891" max="5891" width="8" style="472" customWidth="1"/>
    <col min="5892" max="5892" width="9.28515625" style="472" customWidth="1"/>
    <col min="5893" max="5893" width="10.7109375" style="472" customWidth="1"/>
    <col min="5894" max="5894" width="12.85546875" style="472" customWidth="1"/>
    <col min="5895" max="5895" width="9.140625" style="472"/>
    <col min="5896" max="5896" width="12.5703125" style="472" customWidth="1"/>
    <col min="5897" max="5897" width="8.5703125" style="472" customWidth="1"/>
    <col min="5898" max="5898" width="8" style="472" customWidth="1"/>
    <col min="5899" max="5899" width="9.28515625" style="472" customWidth="1"/>
    <col min="5900" max="5900" width="10.7109375" style="472" customWidth="1"/>
    <col min="5901" max="6144" width="9.140625" style="472"/>
    <col min="6145" max="6145" width="4.28515625" style="472" customWidth="1"/>
    <col min="6146" max="6146" width="50.140625" style="472" customWidth="1"/>
    <col min="6147" max="6147" width="8" style="472" customWidth="1"/>
    <col min="6148" max="6148" width="9.28515625" style="472" customWidth="1"/>
    <col min="6149" max="6149" width="10.7109375" style="472" customWidth="1"/>
    <col min="6150" max="6150" width="12.85546875" style="472" customWidth="1"/>
    <col min="6151" max="6151" width="9.140625" style="472"/>
    <col min="6152" max="6152" width="12.5703125" style="472" customWidth="1"/>
    <col min="6153" max="6153" width="8.5703125" style="472" customWidth="1"/>
    <col min="6154" max="6154" width="8" style="472" customWidth="1"/>
    <col min="6155" max="6155" width="9.28515625" style="472" customWidth="1"/>
    <col min="6156" max="6156" width="10.7109375" style="472" customWidth="1"/>
    <col min="6157" max="6400" width="9.140625" style="472"/>
    <col min="6401" max="6401" width="4.28515625" style="472" customWidth="1"/>
    <col min="6402" max="6402" width="50.140625" style="472" customWidth="1"/>
    <col min="6403" max="6403" width="8" style="472" customWidth="1"/>
    <col min="6404" max="6404" width="9.28515625" style="472" customWidth="1"/>
    <col min="6405" max="6405" width="10.7109375" style="472" customWidth="1"/>
    <col min="6406" max="6406" width="12.85546875" style="472" customWidth="1"/>
    <col min="6407" max="6407" width="9.140625" style="472"/>
    <col min="6408" max="6408" width="12.5703125" style="472" customWidth="1"/>
    <col min="6409" max="6409" width="8.5703125" style="472" customWidth="1"/>
    <col min="6410" max="6410" width="8" style="472" customWidth="1"/>
    <col min="6411" max="6411" width="9.28515625" style="472" customWidth="1"/>
    <col min="6412" max="6412" width="10.7109375" style="472" customWidth="1"/>
    <col min="6413" max="6656" width="9.140625" style="472"/>
    <col min="6657" max="6657" width="4.28515625" style="472" customWidth="1"/>
    <col min="6658" max="6658" width="50.140625" style="472" customWidth="1"/>
    <col min="6659" max="6659" width="8" style="472" customWidth="1"/>
    <col min="6660" max="6660" width="9.28515625" style="472" customWidth="1"/>
    <col min="6661" max="6661" width="10.7109375" style="472" customWidth="1"/>
    <col min="6662" max="6662" width="12.85546875" style="472" customWidth="1"/>
    <col min="6663" max="6663" width="9.140625" style="472"/>
    <col min="6664" max="6664" width="12.5703125" style="472" customWidth="1"/>
    <col min="6665" max="6665" width="8.5703125" style="472" customWidth="1"/>
    <col min="6666" max="6666" width="8" style="472" customWidth="1"/>
    <col min="6667" max="6667" width="9.28515625" style="472" customWidth="1"/>
    <col min="6668" max="6668" width="10.7109375" style="472" customWidth="1"/>
    <col min="6669" max="6912" width="9.140625" style="472"/>
    <col min="6913" max="6913" width="4.28515625" style="472" customWidth="1"/>
    <col min="6914" max="6914" width="50.140625" style="472" customWidth="1"/>
    <col min="6915" max="6915" width="8" style="472" customWidth="1"/>
    <col min="6916" max="6916" width="9.28515625" style="472" customWidth="1"/>
    <col min="6917" max="6917" width="10.7109375" style="472" customWidth="1"/>
    <col min="6918" max="6918" width="12.85546875" style="472" customWidth="1"/>
    <col min="6919" max="6919" width="9.140625" style="472"/>
    <col min="6920" max="6920" width="12.5703125" style="472" customWidth="1"/>
    <col min="6921" max="6921" width="8.5703125" style="472" customWidth="1"/>
    <col min="6922" max="6922" width="8" style="472" customWidth="1"/>
    <col min="6923" max="6923" width="9.28515625" style="472" customWidth="1"/>
    <col min="6924" max="6924" width="10.7109375" style="472" customWidth="1"/>
    <col min="6925" max="7168" width="9.140625" style="472"/>
    <col min="7169" max="7169" width="4.28515625" style="472" customWidth="1"/>
    <col min="7170" max="7170" width="50.140625" style="472" customWidth="1"/>
    <col min="7171" max="7171" width="8" style="472" customWidth="1"/>
    <col min="7172" max="7172" width="9.28515625" style="472" customWidth="1"/>
    <col min="7173" max="7173" width="10.7109375" style="472" customWidth="1"/>
    <col min="7174" max="7174" width="12.85546875" style="472" customWidth="1"/>
    <col min="7175" max="7175" width="9.140625" style="472"/>
    <col min="7176" max="7176" width="12.5703125" style="472" customWidth="1"/>
    <col min="7177" max="7177" width="8.5703125" style="472" customWidth="1"/>
    <col min="7178" max="7178" width="8" style="472" customWidth="1"/>
    <col min="7179" max="7179" width="9.28515625" style="472" customWidth="1"/>
    <col min="7180" max="7180" width="10.7109375" style="472" customWidth="1"/>
    <col min="7181" max="7424" width="9.140625" style="472"/>
    <col min="7425" max="7425" width="4.28515625" style="472" customWidth="1"/>
    <col min="7426" max="7426" width="50.140625" style="472" customWidth="1"/>
    <col min="7427" max="7427" width="8" style="472" customWidth="1"/>
    <col min="7428" max="7428" width="9.28515625" style="472" customWidth="1"/>
    <col min="7429" max="7429" width="10.7109375" style="472" customWidth="1"/>
    <col min="7430" max="7430" width="12.85546875" style="472" customWidth="1"/>
    <col min="7431" max="7431" width="9.140625" style="472"/>
    <col min="7432" max="7432" width="12.5703125" style="472" customWidth="1"/>
    <col min="7433" max="7433" width="8.5703125" style="472" customWidth="1"/>
    <col min="7434" max="7434" width="8" style="472" customWidth="1"/>
    <col min="7435" max="7435" width="9.28515625" style="472" customWidth="1"/>
    <col min="7436" max="7436" width="10.7109375" style="472" customWidth="1"/>
    <col min="7437" max="7680" width="9.140625" style="472"/>
    <col min="7681" max="7681" width="4.28515625" style="472" customWidth="1"/>
    <col min="7682" max="7682" width="50.140625" style="472" customWidth="1"/>
    <col min="7683" max="7683" width="8" style="472" customWidth="1"/>
    <col min="7684" max="7684" width="9.28515625" style="472" customWidth="1"/>
    <col min="7685" max="7685" width="10.7109375" style="472" customWidth="1"/>
    <col min="7686" max="7686" width="12.85546875" style="472" customWidth="1"/>
    <col min="7687" max="7687" width="9.140625" style="472"/>
    <col min="7688" max="7688" width="12.5703125" style="472" customWidth="1"/>
    <col min="7689" max="7689" width="8.5703125" style="472" customWidth="1"/>
    <col min="7690" max="7690" width="8" style="472" customWidth="1"/>
    <col min="7691" max="7691" width="9.28515625" style="472" customWidth="1"/>
    <col min="7692" max="7692" width="10.7109375" style="472" customWidth="1"/>
    <col min="7693" max="7936" width="9.140625" style="472"/>
    <col min="7937" max="7937" width="4.28515625" style="472" customWidth="1"/>
    <col min="7938" max="7938" width="50.140625" style="472" customWidth="1"/>
    <col min="7939" max="7939" width="8" style="472" customWidth="1"/>
    <col min="7940" max="7940" width="9.28515625" style="472" customWidth="1"/>
    <col min="7941" max="7941" width="10.7109375" style="472" customWidth="1"/>
    <col min="7942" max="7942" width="12.85546875" style="472" customWidth="1"/>
    <col min="7943" max="7943" width="9.140625" style="472"/>
    <col min="7944" max="7944" width="12.5703125" style="472" customWidth="1"/>
    <col min="7945" max="7945" width="8.5703125" style="472" customWidth="1"/>
    <col min="7946" max="7946" width="8" style="472" customWidth="1"/>
    <col min="7947" max="7947" width="9.28515625" style="472" customWidth="1"/>
    <col min="7948" max="7948" width="10.7109375" style="472" customWidth="1"/>
    <col min="7949" max="8192" width="9.140625" style="472"/>
    <col min="8193" max="8193" width="4.28515625" style="472" customWidth="1"/>
    <col min="8194" max="8194" width="50.140625" style="472" customWidth="1"/>
    <col min="8195" max="8195" width="8" style="472" customWidth="1"/>
    <col min="8196" max="8196" width="9.28515625" style="472" customWidth="1"/>
    <col min="8197" max="8197" width="10.7109375" style="472" customWidth="1"/>
    <col min="8198" max="8198" width="12.85546875" style="472" customWidth="1"/>
    <col min="8199" max="8199" width="9.140625" style="472"/>
    <col min="8200" max="8200" width="12.5703125" style="472" customWidth="1"/>
    <col min="8201" max="8201" width="8.5703125" style="472" customWidth="1"/>
    <col min="8202" max="8202" width="8" style="472" customWidth="1"/>
    <col min="8203" max="8203" width="9.28515625" style="472" customWidth="1"/>
    <col min="8204" max="8204" width="10.7109375" style="472" customWidth="1"/>
    <col min="8205" max="8448" width="9.140625" style="472"/>
    <col min="8449" max="8449" width="4.28515625" style="472" customWidth="1"/>
    <col min="8450" max="8450" width="50.140625" style="472" customWidth="1"/>
    <col min="8451" max="8451" width="8" style="472" customWidth="1"/>
    <col min="8452" max="8452" width="9.28515625" style="472" customWidth="1"/>
    <col min="8453" max="8453" width="10.7109375" style="472" customWidth="1"/>
    <col min="8454" max="8454" width="12.85546875" style="472" customWidth="1"/>
    <col min="8455" max="8455" width="9.140625" style="472"/>
    <col min="8456" max="8456" width="12.5703125" style="472" customWidth="1"/>
    <col min="8457" max="8457" width="8.5703125" style="472" customWidth="1"/>
    <col min="8458" max="8458" width="8" style="472" customWidth="1"/>
    <col min="8459" max="8459" width="9.28515625" style="472" customWidth="1"/>
    <col min="8460" max="8460" width="10.7109375" style="472" customWidth="1"/>
    <col min="8461" max="8704" width="9.140625" style="472"/>
    <col min="8705" max="8705" width="4.28515625" style="472" customWidth="1"/>
    <col min="8706" max="8706" width="50.140625" style="472" customWidth="1"/>
    <col min="8707" max="8707" width="8" style="472" customWidth="1"/>
    <col min="8708" max="8708" width="9.28515625" style="472" customWidth="1"/>
    <col min="8709" max="8709" width="10.7109375" style="472" customWidth="1"/>
    <col min="8710" max="8710" width="12.85546875" style="472" customWidth="1"/>
    <col min="8711" max="8711" width="9.140625" style="472"/>
    <col min="8712" max="8712" width="12.5703125" style="472" customWidth="1"/>
    <col min="8713" max="8713" width="8.5703125" style="472" customWidth="1"/>
    <col min="8714" max="8714" width="8" style="472" customWidth="1"/>
    <col min="8715" max="8715" width="9.28515625" style="472" customWidth="1"/>
    <col min="8716" max="8716" width="10.7109375" style="472" customWidth="1"/>
    <col min="8717" max="8960" width="9.140625" style="472"/>
    <col min="8961" max="8961" width="4.28515625" style="472" customWidth="1"/>
    <col min="8962" max="8962" width="50.140625" style="472" customWidth="1"/>
    <col min="8963" max="8963" width="8" style="472" customWidth="1"/>
    <col min="8964" max="8964" width="9.28515625" style="472" customWidth="1"/>
    <col min="8965" max="8965" width="10.7109375" style="472" customWidth="1"/>
    <col min="8966" max="8966" width="12.85546875" style="472" customWidth="1"/>
    <col min="8967" max="8967" width="9.140625" style="472"/>
    <col min="8968" max="8968" width="12.5703125" style="472" customWidth="1"/>
    <col min="8969" max="8969" width="8.5703125" style="472" customWidth="1"/>
    <col min="8970" max="8970" width="8" style="472" customWidth="1"/>
    <col min="8971" max="8971" width="9.28515625" style="472" customWidth="1"/>
    <col min="8972" max="8972" width="10.7109375" style="472" customWidth="1"/>
    <col min="8973" max="9216" width="9.140625" style="472"/>
    <col min="9217" max="9217" width="4.28515625" style="472" customWidth="1"/>
    <col min="9218" max="9218" width="50.140625" style="472" customWidth="1"/>
    <col min="9219" max="9219" width="8" style="472" customWidth="1"/>
    <col min="9220" max="9220" width="9.28515625" style="472" customWidth="1"/>
    <col min="9221" max="9221" width="10.7109375" style="472" customWidth="1"/>
    <col min="9222" max="9222" width="12.85546875" style="472" customWidth="1"/>
    <col min="9223" max="9223" width="9.140625" style="472"/>
    <col min="9224" max="9224" width="12.5703125" style="472" customWidth="1"/>
    <col min="9225" max="9225" width="8.5703125" style="472" customWidth="1"/>
    <col min="9226" max="9226" width="8" style="472" customWidth="1"/>
    <col min="9227" max="9227" width="9.28515625" style="472" customWidth="1"/>
    <col min="9228" max="9228" width="10.7109375" style="472" customWidth="1"/>
    <col min="9229" max="9472" width="9.140625" style="472"/>
    <col min="9473" max="9473" width="4.28515625" style="472" customWidth="1"/>
    <col min="9474" max="9474" width="50.140625" style="472" customWidth="1"/>
    <col min="9475" max="9475" width="8" style="472" customWidth="1"/>
    <col min="9476" max="9476" width="9.28515625" style="472" customWidth="1"/>
    <col min="9477" max="9477" width="10.7109375" style="472" customWidth="1"/>
    <col min="9478" max="9478" width="12.85546875" style="472" customWidth="1"/>
    <col min="9479" max="9479" width="9.140625" style="472"/>
    <col min="9480" max="9480" width="12.5703125" style="472" customWidth="1"/>
    <col min="9481" max="9481" width="8.5703125" style="472" customWidth="1"/>
    <col min="9482" max="9482" width="8" style="472" customWidth="1"/>
    <col min="9483" max="9483" width="9.28515625" style="472" customWidth="1"/>
    <col min="9484" max="9484" width="10.7109375" style="472" customWidth="1"/>
    <col min="9485" max="9728" width="9.140625" style="472"/>
    <col min="9729" max="9729" width="4.28515625" style="472" customWidth="1"/>
    <col min="9730" max="9730" width="50.140625" style="472" customWidth="1"/>
    <col min="9731" max="9731" width="8" style="472" customWidth="1"/>
    <col min="9732" max="9732" width="9.28515625" style="472" customWidth="1"/>
    <col min="9733" max="9733" width="10.7109375" style="472" customWidth="1"/>
    <col min="9734" max="9734" width="12.85546875" style="472" customWidth="1"/>
    <col min="9735" max="9735" width="9.140625" style="472"/>
    <col min="9736" max="9736" width="12.5703125" style="472" customWidth="1"/>
    <col min="9737" max="9737" width="8.5703125" style="472" customWidth="1"/>
    <col min="9738" max="9738" width="8" style="472" customWidth="1"/>
    <col min="9739" max="9739" width="9.28515625" style="472" customWidth="1"/>
    <col min="9740" max="9740" width="10.7109375" style="472" customWidth="1"/>
    <col min="9741" max="9984" width="9.140625" style="472"/>
    <col min="9985" max="9985" width="4.28515625" style="472" customWidth="1"/>
    <col min="9986" max="9986" width="50.140625" style="472" customWidth="1"/>
    <col min="9987" max="9987" width="8" style="472" customWidth="1"/>
    <col min="9988" max="9988" width="9.28515625" style="472" customWidth="1"/>
    <col min="9989" max="9989" width="10.7109375" style="472" customWidth="1"/>
    <col min="9990" max="9990" width="12.85546875" style="472" customWidth="1"/>
    <col min="9991" max="9991" width="9.140625" style="472"/>
    <col min="9992" max="9992" width="12.5703125" style="472" customWidth="1"/>
    <col min="9993" max="9993" width="8.5703125" style="472" customWidth="1"/>
    <col min="9994" max="9994" width="8" style="472" customWidth="1"/>
    <col min="9995" max="9995" width="9.28515625" style="472" customWidth="1"/>
    <col min="9996" max="9996" width="10.7109375" style="472" customWidth="1"/>
    <col min="9997" max="10240" width="9.140625" style="472"/>
    <col min="10241" max="10241" width="4.28515625" style="472" customWidth="1"/>
    <col min="10242" max="10242" width="50.140625" style="472" customWidth="1"/>
    <col min="10243" max="10243" width="8" style="472" customWidth="1"/>
    <col min="10244" max="10244" width="9.28515625" style="472" customWidth="1"/>
    <col min="10245" max="10245" width="10.7109375" style="472" customWidth="1"/>
    <col min="10246" max="10246" width="12.85546875" style="472" customWidth="1"/>
    <col min="10247" max="10247" width="9.140625" style="472"/>
    <col min="10248" max="10248" width="12.5703125" style="472" customWidth="1"/>
    <col min="10249" max="10249" width="8.5703125" style="472" customWidth="1"/>
    <col min="10250" max="10250" width="8" style="472" customWidth="1"/>
    <col min="10251" max="10251" width="9.28515625" style="472" customWidth="1"/>
    <col min="10252" max="10252" width="10.7109375" style="472" customWidth="1"/>
    <col min="10253" max="10496" width="9.140625" style="472"/>
    <col min="10497" max="10497" width="4.28515625" style="472" customWidth="1"/>
    <col min="10498" max="10498" width="50.140625" style="472" customWidth="1"/>
    <col min="10499" max="10499" width="8" style="472" customWidth="1"/>
    <col min="10500" max="10500" width="9.28515625" style="472" customWidth="1"/>
    <col min="10501" max="10501" width="10.7109375" style="472" customWidth="1"/>
    <col min="10502" max="10502" width="12.85546875" style="472" customWidth="1"/>
    <col min="10503" max="10503" width="9.140625" style="472"/>
    <col min="10504" max="10504" width="12.5703125" style="472" customWidth="1"/>
    <col min="10505" max="10505" width="8.5703125" style="472" customWidth="1"/>
    <col min="10506" max="10506" width="8" style="472" customWidth="1"/>
    <col min="10507" max="10507" width="9.28515625" style="472" customWidth="1"/>
    <col min="10508" max="10508" width="10.7109375" style="472" customWidth="1"/>
    <col min="10509" max="10752" width="9.140625" style="472"/>
    <col min="10753" max="10753" width="4.28515625" style="472" customWidth="1"/>
    <col min="10754" max="10754" width="50.140625" style="472" customWidth="1"/>
    <col min="10755" max="10755" width="8" style="472" customWidth="1"/>
    <col min="10756" max="10756" width="9.28515625" style="472" customWidth="1"/>
    <col min="10757" max="10757" width="10.7109375" style="472" customWidth="1"/>
    <col min="10758" max="10758" width="12.85546875" style="472" customWidth="1"/>
    <col min="10759" max="10759" width="9.140625" style="472"/>
    <col min="10760" max="10760" width="12.5703125" style="472" customWidth="1"/>
    <col min="10761" max="10761" width="8.5703125" style="472" customWidth="1"/>
    <col min="10762" max="10762" width="8" style="472" customWidth="1"/>
    <col min="10763" max="10763" width="9.28515625" style="472" customWidth="1"/>
    <col min="10764" max="10764" width="10.7109375" style="472" customWidth="1"/>
    <col min="10765" max="11008" width="9.140625" style="472"/>
    <col min="11009" max="11009" width="4.28515625" style="472" customWidth="1"/>
    <col min="11010" max="11010" width="50.140625" style="472" customWidth="1"/>
    <col min="11011" max="11011" width="8" style="472" customWidth="1"/>
    <col min="11012" max="11012" width="9.28515625" style="472" customWidth="1"/>
    <col min="11013" max="11013" width="10.7109375" style="472" customWidth="1"/>
    <col min="11014" max="11014" width="12.85546875" style="472" customWidth="1"/>
    <col min="11015" max="11015" width="9.140625" style="472"/>
    <col min="11016" max="11016" width="12.5703125" style="472" customWidth="1"/>
    <col min="11017" max="11017" width="8.5703125" style="472" customWidth="1"/>
    <col min="11018" max="11018" width="8" style="472" customWidth="1"/>
    <col min="11019" max="11019" width="9.28515625" style="472" customWidth="1"/>
    <col min="11020" max="11020" width="10.7109375" style="472" customWidth="1"/>
    <col min="11021" max="11264" width="9.140625" style="472"/>
    <col min="11265" max="11265" width="4.28515625" style="472" customWidth="1"/>
    <col min="11266" max="11266" width="50.140625" style="472" customWidth="1"/>
    <col min="11267" max="11267" width="8" style="472" customWidth="1"/>
    <col min="11268" max="11268" width="9.28515625" style="472" customWidth="1"/>
    <col min="11269" max="11269" width="10.7109375" style="472" customWidth="1"/>
    <col min="11270" max="11270" width="12.85546875" style="472" customWidth="1"/>
    <col min="11271" max="11271" width="9.140625" style="472"/>
    <col min="11272" max="11272" width="12.5703125" style="472" customWidth="1"/>
    <col min="11273" max="11273" width="8.5703125" style="472" customWidth="1"/>
    <col min="11274" max="11274" width="8" style="472" customWidth="1"/>
    <col min="11275" max="11275" width="9.28515625" style="472" customWidth="1"/>
    <col min="11276" max="11276" width="10.7109375" style="472" customWidth="1"/>
    <col min="11277" max="11520" width="9.140625" style="472"/>
    <col min="11521" max="11521" width="4.28515625" style="472" customWidth="1"/>
    <col min="11522" max="11522" width="50.140625" style="472" customWidth="1"/>
    <col min="11523" max="11523" width="8" style="472" customWidth="1"/>
    <col min="11524" max="11524" width="9.28515625" style="472" customWidth="1"/>
    <col min="11525" max="11525" width="10.7109375" style="472" customWidth="1"/>
    <col min="11526" max="11526" width="12.85546875" style="472" customWidth="1"/>
    <col min="11527" max="11527" width="9.140625" style="472"/>
    <col min="11528" max="11528" width="12.5703125" style="472" customWidth="1"/>
    <col min="11529" max="11529" width="8.5703125" style="472" customWidth="1"/>
    <col min="11530" max="11530" width="8" style="472" customWidth="1"/>
    <col min="11531" max="11531" width="9.28515625" style="472" customWidth="1"/>
    <col min="11532" max="11532" width="10.7109375" style="472" customWidth="1"/>
    <col min="11533" max="11776" width="9.140625" style="472"/>
    <col min="11777" max="11777" width="4.28515625" style="472" customWidth="1"/>
    <col min="11778" max="11778" width="50.140625" style="472" customWidth="1"/>
    <col min="11779" max="11779" width="8" style="472" customWidth="1"/>
    <col min="11780" max="11780" width="9.28515625" style="472" customWidth="1"/>
    <col min="11781" max="11781" width="10.7109375" style="472" customWidth="1"/>
    <col min="11782" max="11782" width="12.85546875" style="472" customWidth="1"/>
    <col min="11783" max="11783" width="9.140625" style="472"/>
    <col min="11784" max="11784" width="12.5703125" style="472" customWidth="1"/>
    <col min="11785" max="11785" width="8.5703125" style="472" customWidth="1"/>
    <col min="11786" max="11786" width="8" style="472" customWidth="1"/>
    <col min="11787" max="11787" width="9.28515625" style="472" customWidth="1"/>
    <col min="11788" max="11788" width="10.7109375" style="472" customWidth="1"/>
    <col min="11789" max="12032" width="9.140625" style="472"/>
    <col min="12033" max="12033" width="4.28515625" style="472" customWidth="1"/>
    <col min="12034" max="12034" width="50.140625" style="472" customWidth="1"/>
    <col min="12035" max="12035" width="8" style="472" customWidth="1"/>
    <col min="12036" max="12036" width="9.28515625" style="472" customWidth="1"/>
    <col min="12037" max="12037" width="10.7109375" style="472" customWidth="1"/>
    <col min="12038" max="12038" width="12.85546875" style="472" customWidth="1"/>
    <col min="12039" max="12039" width="9.140625" style="472"/>
    <col min="12040" max="12040" width="12.5703125" style="472" customWidth="1"/>
    <col min="12041" max="12041" width="8.5703125" style="472" customWidth="1"/>
    <col min="12042" max="12042" width="8" style="472" customWidth="1"/>
    <col min="12043" max="12043" width="9.28515625" style="472" customWidth="1"/>
    <col min="12044" max="12044" width="10.7109375" style="472" customWidth="1"/>
    <col min="12045" max="12288" width="9.140625" style="472"/>
    <col min="12289" max="12289" width="4.28515625" style="472" customWidth="1"/>
    <col min="12290" max="12290" width="50.140625" style="472" customWidth="1"/>
    <col min="12291" max="12291" width="8" style="472" customWidth="1"/>
    <col min="12292" max="12292" width="9.28515625" style="472" customWidth="1"/>
    <col min="12293" max="12293" width="10.7109375" style="472" customWidth="1"/>
    <col min="12294" max="12294" width="12.85546875" style="472" customWidth="1"/>
    <col min="12295" max="12295" width="9.140625" style="472"/>
    <col min="12296" max="12296" width="12.5703125" style="472" customWidth="1"/>
    <col min="12297" max="12297" width="8.5703125" style="472" customWidth="1"/>
    <col min="12298" max="12298" width="8" style="472" customWidth="1"/>
    <col min="12299" max="12299" width="9.28515625" style="472" customWidth="1"/>
    <col min="12300" max="12300" width="10.7109375" style="472" customWidth="1"/>
    <col min="12301" max="12544" width="9.140625" style="472"/>
    <col min="12545" max="12545" width="4.28515625" style="472" customWidth="1"/>
    <col min="12546" max="12546" width="50.140625" style="472" customWidth="1"/>
    <col min="12547" max="12547" width="8" style="472" customWidth="1"/>
    <col min="12548" max="12548" width="9.28515625" style="472" customWidth="1"/>
    <col min="12549" max="12549" width="10.7109375" style="472" customWidth="1"/>
    <col min="12550" max="12550" width="12.85546875" style="472" customWidth="1"/>
    <col min="12551" max="12551" width="9.140625" style="472"/>
    <col min="12552" max="12552" width="12.5703125" style="472" customWidth="1"/>
    <col min="12553" max="12553" width="8.5703125" style="472" customWidth="1"/>
    <col min="12554" max="12554" width="8" style="472" customWidth="1"/>
    <col min="12555" max="12555" width="9.28515625" style="472" customWidth="1"/>
    <col min="12556" max="12556" width="10.7109375" style="472" customWidth="1"/>
    <col min="12557" max="12800" width="9.140625" style="472"/>
    <col min="12801" max="12801" width="4.28515625" style="472" customWidth="1"/>
    <col min="12802" max="12802" width="50.140625" style="472" customWidth="1"/>
    <col min="12803" max="12803" width="8" style="472" customWidth="1"/>
    <col min="12804" max="12804" width="9.28515625" style="472" customWidth="1"/>
    <col min="12805" max="12805" width="10.7109375" style="472" customWidth="1"/>
    <col min="12806" max="12806" width="12.85546875" style="472" customWidth="1"/>
    <col min="12807" max="12807" width="9.140625" style="472"/>
    <col min="12808" max="12808" width="12.5703125" style="472" customWidth="1"/>
    <col min="12809" max="12809" width="8.5703125" style="472" customWidth="1"/>
    <col min="12810" max="12810" width="8" style="472" customWidth="1"/>
    <col min="12811" max="12811" width="9.28515625" style="472" customWidth="1"/>
    <col min="12812" max="12812" width="10.7109375" style="472" customWidth="1"/>
    <col min="12813" max="13056" width="9.140625" style="472"/>
    <col min="13057" max="13057" width="4.28515625" style="472" customWidth="1"/>
    <col min="13058" max="13058" width="50.140625" style="472" customWidth="1"/>
    <col min="13059" max="13059" width="8" style="472" customWidth="1"/>
    <col min="13060" max="13060" width="9.28515625" style="472" customWidth="1"/>
    <col min="13061" max="13061" width="10.7109375" style="472" customWidth="1"/>
    <col min="13062" max="13062" width="12.85546875" style="472" customWidth="1"/>
    <col min="13063" max="13063" width="9.140625" style="472"/>
    <col min="13064" max="13064" width="12.5703125" style="472" customWidth="1"/>
    <col min="13065" max="13065" width="8.5703125" style="472" customWidth="1"/>
    <col min="13066" max="13066" width="8" style="472" customWidth="1"/>
    <col min="13067" max="13067" width="9.28515625" style="472" customWidth="1"/>
    <col min="13068" max="13068" width="10.7109375" style="472" customWidth="1"/>
    <col min="13069" max="13312" width="9.140625" style="472"/>
    <col min="13313" max="13313" width="4.28515625" style="472" customWidth="1"/>
    <col min="13314" max="13314" width="50.140625" style="472" customWidth="1"/>
    <col min="13315" max="13315" width="8" style="472" customWidth="1"/>
    <col min="13316" max="13316" width="9.28515625" style="472" customWidth="1"/>
    <col min="13317" max="13317" width="10.7109375" style="472" customWidth="1"/>
    <col min="13318" max="13318" width="12.85546875" style="472" customWidth="1"/>
    <col min="13319" max="13319" width="9.140625" style="472"/>
    <col min="13320" max="13320" width="12.5703125" style="472" customWidth="1"/>
    <col min="13321" max="13321" width="8.5703125" style="472" customWidth="1"/>
    <col min="13322" max="13322" width="8" style="472" customWidth="1"/>
    <col min="13323" max="13323" width="9.28515625" style="472" customWidth="1"/>
    <col min="13324" max="13324" width="10.7109375" style="472" customWidth="1"/>
    <col min="13325" max="13568" width="9.140625" style="472"/>
    <col min="13569" max="13569" width="4.28515625" style="472" customWidth="1"/>
    <col min="13570" max="13570" width="50.140625" style="472" customWidth="1"/>
    <col min="13571" max="13571" width="8" style="472" customWidth="1"/>
    <col min="13572" max="13572" width="9.28515625" style="472" customWidth="1"/>
    <col min="13573" max="13573" width="10.7109375" style="472" customWidth="1"/>
    <col min="13574" max="13574" width="12.85546875" style="472" customWidth="1"/>
    <col min="13575" max="13575" width="9.140625" style="472"/>
    <col min="13576" max="13576" width="12.5703125" style="472" customWidth="1"/>
    <col min="13577" max="13577" width="8.5703125" style="472" customWidth="1"/>
    <col min="13578" max="13578" width="8" style="472" customWidth="1"/>
    <col min="13579" max="13579" width="9.28515625" style="472" customWidth="1"/>
    <col min="13580" max="13580" width="10.7109375" style="472" customWidth="1"/>
    <col min="13581" max="13824" width="9.140625" style="472"/>
    <col min="13825" max="13825" width="4.28515625" style="472" customWidth="1"/>
    <col min="13826" max="13826" width="50.140625" style="472" customWidth="1"/>
    <col min="13827" max="13827" width="8" style="472" customWidth="1"/>
    <col min="13828" max="13828" width="9.28515625" style="472" customWidth="1"/>
    <col min="13829" max="13829" width="10.7109375" style="472" customWidth="1"/>
    <col min="13830" max="13830" width="12.85546875" style="472" customWidth="1"/>
    <col min="13831" max="13831" width="9.140625" style="472"/>
    <col min="13832" max="13832" width="12.5703125" style="472" customWidth="1"/>
    <col min="13833" max="13833" width="8.5703125" style="472" customWidth="1"/>
    <col min="13834" max="13834" width="8" style="472" customWidth="1"/>
    <col min="13835" max="13835" width="9.28515625" style="472" customWidth="1"/>
    <col min="13836" max="13836" width="10.7109375" style="472" customWidth="1"/>
    <col min="13837" max="14080" width="9.140625" style="472"/>
    <col min="14081" max="14081" width="4.28515625" style="472" customWidth="1"/>
    <col min="14082" max="14082" width="50.140625" style="472" customWidth="1"/>
    <col min="14083" max="14083" width="8" style="472" customWidth="1"/>
    <col min="14084" max="14084" width="9.28515625" style="472" customWidth="1"/>
    <col min="14085" max="14085" width="10.7109375" style="472" customWidth="1"/>
    <col min="14086" max="14086" width="12.85546875" style="472" customWidth="1"/>
    <col min="14087" max="14087" width="9.140625" style="472"/>
    <col min="14088" max="14088" width="12.5703125" style="472" customWidth="1"/>
    <col min="14089" max="14089" width="8.5703125" style="472" customWidth="1"/>
    <col min="14090" max="14090" width="8" style="472" customWidth="1"/>
    <col min="14091" max="14091" width="9.28515625" style="472" customWidth="1"/>
    <col min="14092" max="14092" width="10.7109375" style="472" customWidth="1"/>
    <col min="14093" max="14336" width="9.140625" style="472"/>
    <col min="14337" max="14337" width="4.28515625" style="472" customWidth="1"/>
    <col min="14338" max="14338" width="50.140625" style="472" customWidth="1"/>
    <col min="14339" max="14339" width="8" style="472" customWidth="1"/>
    <col min="14340" max="14340" width="9.28515625" style="472" customWidth="1"/>
    <col min="14341" max="14341" width="10.7109375" style="472" customWidth="1"/>
    <col min="14342" max="14342" width="12.85546875" style="472" customWidth="1"/>
    <col min="14343" max="14343" width="9.140625" style="472"/>
    <col min="14344" max="14344" width="12.5703125" style="472" customWidth="1"/>
    <col min="14345" max="14345" width="8.5703125" style="472" customWidth="1"/>
    <col min="14346" max="14346" width="8" style="472" customWidth="1"/>
    <col min="14347" max="14347" width="9.28515625" style="472" customWidth="1"/>
    <col min="14348" max="14348" width="10.7109375" style="472" customWidth="1"/>
    <col min="14349" max="14592" width="9.140625" style="472"/>
    <col min="14593" max="14593" width="4.28515625" style="472" customWidth="1"/>
    <col min="14594" max="14594" width="50.140625" style="472" customWidth="1"/>
    <col min="14595" max="14595" width="8" style="472" customWidth="1"/>
    <col min="14596" max="14596" width="9.28515625" style="472" customWidth="1"/>
    <col min="14597" max="14597" width="10.7109375" style="472" customWidth="1"/>
    <col min="14598" max="14598" width="12.85546875" style="472" customWidth="1"/>
    <col min="14599" max="14599" width="9.140625" style="472"/>
    <col min="14600" max="14600" width="12.5703125" style="472" customWidth="1"/>
    <col min="14601" max="14601" width="8.5703125" style="472" customWidth="1"/>
    <col min="14602" max="14602" width="8" style="472" customWidth="1"/>
    <col min="14603" max="14603" width="9.28515625" style="472" customWidth="1"/>
    <col min="14604" max="14604" width="10.7109375" style="472" customWidth="1"/>
    <col min="14605" max="14848" width="9.140625" style="472"/>
    <col min="14849" max="14849" width="4.28515625" style="472" customWidth="1"/>
    <col min="14850" max="14850" width="50.140625" style="472" customWidth="1"/>
    <col min="14851" max="14851" width="8" style="472" customWidth="1"/>
    <col min="14852" max="14852" width="9.28515625" style="472" customWidth="1"/>
    <col min="14853" max="14853" width="10.7109375" style="472" customWidth="1"/>
    <col min="14854" max="14854" width="12.85546875" style="472" customWidth="1"/>
    <col min="14855" max="14855" width="9.140625" style="472"/>
    <col min="14856" max="14856" width="12.5703125" style="472" customWidth="1"/>
    <col min="14857" max="14857" width="8.5703125" style="472" customWidth="1"/>
    <col min="14858" max="14858" width="8" style="472" customWidth="1"/>
    <col min="14859" max="14859" width="9.28515625" style="472" customWidth="1"/>
    <col min="14860" max="14860" width="10.7109375" style="472" customWidth="1"/>
    <col min="14861" max="15104" width="9.140625" style="472"/>
    <col min="15105" max="15105" width="4.28515625" style="472" customWidth="1"/>
    <col min="15106" max="15106" width="50.140625" style="472" customWidth="1"/>
    <col min="15107" max="15107" width="8" style="472" customWidth="1"/>
    <col min="15108" max="15108" width="9.28515625" style="472" customWidth="1"/>
    <col min="15109" max="15109" width="10.7109375" style="472" customWidth="1"/>
    <col min="15110" max="15110" width="12.85546875" style="472" customWidth="1"/>
    <col min="15111" max="15111" width="9.140625" style="472"/>
    <col min="15112" max="15112" width="12.5703125" style="472" customWidth="1"/>
    <col min="15113" max="15113" width="8.5703125" style="472" customWidth="1"/>
    <col min="15114" max="15114" width="8" style="472" customWidth="1"/>
    <col min="15115" max="15115" width="9.28515625" style="472" customWidth="1"/>
    <col min="15116" max="15116" width="10.7109375" style="472" customWidth="1"/>
    <col min="15117" max="15360" width="9.140625" style="472"/>
    <col min="15361" max="15361" width="4.28515625" style="472" customWidth="1"/>
    <col min="15362" max="15362" width="50.140625" style="472" customWidth="1"/>
    <col min="15363" max="15363" width="8" style="472" customWidth="1"/>
    <col min="15364" max="15364" width="9.28515625" style="472" customWidth="1"/>
    <col min="15365" max="15365" width="10.7109375" style="472" customWidth="1"/>
    <col min="15366" max="15366" width="12.85546875" style="472" customWidth="1"/>
    <col min="15367" max="15367" width="9.140625" style="472"/>
    <col min="15368" max="15368" width="12.5703125" style="472" customWidth="1"/>
    <col min="15369" max="15369" width="8.5703125" style="472" customWidth="1"/>
    <col min="15370" max="15370" width="8" style="472" customWidth="1"/>
    <col min="15371" max="15371" width="9.28515625" style="472" customWidth="1"/>
    <col min="15372" max="15372" width="10.7109375" style="472" customWidth="1"/>
    <col min="15373" max="15616" width="9.140625" style="472"/>
    <col min="15617" max="15617" width="4.28515625" style="472" customWidth="1"/>
    <col min="15618" max="15618" width="50.140625" style="472" customWidth="1"/>
    <col min="15619" max="15619" width="8" style="472" customWidth="1"/>
    <col min="15620" max="15620" width="9.28515625" style="472" customWidth="1"/>
    <col min="15621" max="15621" width="10.7109375" style="472" customWidth="1"/>
    <col min="15622" max="15622" width="12.85546875" style="472" customWidth="1"/>
    <col min="15623" max="15623" width="9.140625" style="472"/>
    <col min="15624" max="15624" width="12.5703125" style="472" customWidth="1"/>
    <col min="15625" max="15625" width="8.5703125" style="472" customWidth="1"/>
    <col min="15626" max="15626" width="8" style="472" customWidth="1"/>
    <col min="15627" max="15627" width="9.28515625" style="472" customWidth="1"/>
    <col min="15628" max="15628" width="10.7109375" style="472" customWidth="1"/>
    <col min="15629" max="15872" width="9.140625" style="472"/>
    <col min="15873" max="15873" width="4.28515625" style="472" customWidth="1"/>
    <col min="15874" max="15874" width="50.140625" style="472" customWidth="1"/>
    <col min="15875" max="15875" width="8" style="472" customWidth="1"/>
    <col min="15876" max="15876" width="9.28515625" style="472" customWidth="1"/>
    <col min="15877" max="15877" width="10.7109375" style="472" customWidth="1"/>
    <col min="15878" max="15878" width="12.85546875" style="472" customWidth="1"/>
    <col min="15879" max="15879" width="9.140625" style="472"/>
    <col min="15880" max="15880" width="12.5703125" style="472" customWidth="1"/>
    <col min="15881" max="15881" width="8.5703125" style="472" customWidth="1"/>
    <col min="15882" max="15882" width="8" style="472" customWidth="1"/>
    <col min="15883" max="15883" width="9.28515625" style="472" customWidth="1"/>
    <col min="15884" max="15884" width="10.7109375" style="472" customWidth="1"/>
    <col min="15885" max="16128" width="9.140625" style="472"/>
    <col min="16129" max="16129" width="4.28515625" style="472" customWidth="1"/>
    <col min="16130" max="16130" width="50.140625" style="472" customWidth="1"/>
    <col min="16131" max="16131" width="8" style="472" customWidth="1"/>
    <col min="16132" max="16132" width="9.28515625" style="472" customWidth="1"/>
    <col min="16133" max="16133" width="10.7109375" style="472" customWidth="1"/>
    <col min="16134" max="16134" width="12.85546875" style="472" customWidth="1"/>
    <col min="16135" max="16135" width="9.140625" style="472"/>
    <col min="16136" max="16136" width="12.5703125" style="472" customWidth="1"/>
    <col min="16137" max="16137" width="8.5703125" style="472" customWidth="1"/>
    <col min="16138" max="16138" width="8" style="472" customWidth="1"/>
    <col min="16139" max="16139" width="9.28515625" style="472" customWidth="1"/>
    <col min="16140" max="16140" width="10.7109375" style="472" customWidth="1"/>
    <col min="16141" max="16384" width="9.140625" style="472"/>
  </cols>
  <sheetData>
    <row r="1" spans="1:14" ht="13.5" thickBot="1"/>
    <row r="2" spans="1:14" s="810" customFormat="1" ht="13.5" thickBot="1">
      <c r="A2" s="291" t="s">
        <v>1305</v>
      </c>
      <c r="B2" s="235" t="s">
        <v>649</v>
      </c>
      <c r="C2" s="236"/>
      <c r="D2" s="293"/>
      <c r="E2" s="238"/>
      <c r="F2" s="238"/>
    </row>
    <row r="4" spans="1:14" ht="12" customHeight="1">
      <c r="A4" s="833" t="s">
        <v>564</v>
      </c>
      <c r="B4" s="833" t="s">
        <v>486</v>
      </c>
      <c r="C4" s="834" t="s">
        <v>565</v>
      </c>
      <c r="D4" s="835" t="s">
        <v>566</v>
      </c>
      <c r="E4" s="836" t="s">
        <v>567</v>
      </c>
      <c r="F4" s="837" t="s">
        <v>1</v>
      </c>
    </row>
    <row r="5" spans="1:14" ht="12" customHeight="1">
      <c r="A5" s="472"/>
      <c r="B5" s="473" t="s">
        <v>141</v>
      </c>
      <c r="C5" s="474"/>
      <c r="D5" s="475"/>
      <c r="E5" s="472"/>
      <c r="F5" s="476"/>
    </row>
    <row r="6" spans="1:14" ht="12" customHeight="1">
      <c r="A6" s="472"/>
      <c r="B6" s="472"/>
      <c r="C6" s="474"/>
      <c r="D6" s="475"/>
      <c r="E6" s="472"/>
      <c r="F6" s="476"/>
    </row>
    <row r="7" spans="1:14" ht="136.5" customHeight="1">
      <c r="B7" s="1029" t="s">
        <v>568</v>
      </c>
      <c r="C7" s="1029"/>
      <c r="D7" s="1029"/>
      <c r="E7" s="1029"/>
      <c r="I7" s="478"/>
      <c r="J7" s="478"/>
      <c r="K7" s="478"/>
      <c r="L7" s="478"/>
      <c r="M7" s="478"/>
    </row>
    <row r="8" spans="1:14" ht="147" customHeight="1">
      <c r="A8" s="472"/>
      <c r="B8" s="1029" t="s">
        <v>569</v>
      </c>
      <c r="C8" s="1029"/>
      <c r="D8" s="1029"/>
      <c r="E8" s="1029"/>
      <c r="F8" s="476"/>
    </row>
    <row r="9" spans="1:14" ht="113.25" customHeight="1">
      <c r="A9" s="472"/>
      <c r="B9" s="1029" t="s">
        <v>570</v>
      </c>
      <c r="C9" s="1029"/>
      <c r="D9" s="1029"/>
      <c r="E9" s="1029"/>
      <c r="F9" s="476"/>
    </row>
    <row r="10" spans="1:14">
      <c r="E10" s="1095"/>
    </row>
    <row r="11" spans="1:14">
      <c r="A11" s="838"/>
      <c r="B11" s="833" t="s">
        <v>1306</v>
      </c>
      <c r="C11" s="486"/>
      <c r="D11" s="487"/>
      <c r="E11" s="1096"/>
      <c r="F11" s="839"/>
    </row>
    <row r="12" spans="1:14">
      <c r="E12" s="1095"/>
    </row>
    <row r="13" spans="1:14" ht="51">
      <c r="A13" s="408" t="s">
        <v>2</v>
      </c>
      <c r="B13" s="1003" t="s">
        <v>571</v>
      </c>
      <c r="C13" s="474" t="s">
        <v>235</v>
      </c>
      <c r="D13" s="816">
        <v>1</v>
      </c>
      <c r="E13" s="1097"/>
      <c r="F13" s="477">
        <f>$D13*E13</f>
        <v>0</v>
      </c>
    </row>
    <row r="14" spans="1:14">
      <c r="A14" s="827"/>
      <c r="C14" s="474"/>
      <c r="D14" s="816"/>
      <c r="E14" s="1097"/>
      <c r="I14" s="478"/>
      <c r="J14" s="478"/>
      <c r="K14" s="478"/>
      <c r="L14" s="478"/>
      <c r="M14" s="478"/>
      <c r="N14" s="478"/>
    </row>
    <row r="15" spans="1:14" ht="191.25">
      <c r="A15" s="408" t="s">
        <v>3</v>
      </c>
      <c r="B15" s="1003" t="s">
        <v>572</v>
      </c>
      <c r="C15" s="474" t="s">
        <v>235</v>
      </c>
      <c r="D15" s="816">
        <v>1</v>
      </c>
      <c r="E15" s="1097"/>
      <c r="F15" s="477">
        <f>$D15*E15</f>
        <v>0</v>
      </c>
    </row>
    <row r="16" spans="1:14">
      <c r="D16" s="828"/>
      <c r="E16" s="1097"/>
    </row>
    <row r="17" spans="1:14" ht="25.5">
      <c r="A17" s="408" t="s">
        <v>4</v>
      </c>
      <c r="B17" s="407" t="s">
        <v>573</v>
      </c>
      <c r="C17" s="474" t="s">
        <v>235</v>
      </c>
      <c r="D17" s="816">
        <v>1</v>
      </c>
      <c r="E17" s="1097"/>
      <c r="F17" s="477">
        <f>$D17*E17</f>
        <v>0</v>
      </c>
    </row>
    <row r="18" spans="1:14">
      <c r="D18" s="828"/>
      <c r="E18" s="1095"/>
    </row>
    <row r="19" spans="1:14" ht="25.5">
      <c r="A19" s="408" t="s">
        <v>5</v>
      </c>
      <c r="B19" s="407" t="s">
        <v>574</v>
      </c>
      <c r="C19" s="474" t="s">
        <v>235</v>
      </c>
      <c r="D19" s="816">
        <v>1</v>
      </c>
      <c r="E19" s="1097"/>
      <c r="F19" s="477">
        <f>$D19*E19</f>
        <v>0</v>
      </c>
    </row>
    <row r="20" spans="1:14">
      <c r="A20" s="827"/>
      <c r="C20" s="474"/>
      <c r="D20" s="816"/>
      <c r="E20" s="1097"/>
      <c r="I20" s="478"/>
      <c r="J20" s="478"/>
      <c r="K20" s="478"/>
      <c r="L20" s="478"/>
      <c r="M20" s="478"/>
      <c r="N20" s="478"/>
    </row>
    <row r="21" spans="1:14">
      <c r="A21" s="840"/>
      <c r="B21" s="833" t="s">
        <v>1307</v>
      </c>
      <c r="C21" s="486"/>
      <c r="D21" s="487"/>
      <c r="E21" s="1098"/>
      <c r="F21" s="841">
        <f>SUM(F13:F20)</f>
        <v>0</v>
      </c>
    </row>
    <row r="22" spans="1:14" ht="12" customHeight="1">
      <c r="A22" s="472"/>
      <c r="B22" s="472"/>
      <c r="C22" s="474"/>
      <c r="D22" s="475"/>
      <c r="E22" s="1099"/>
      <c r="F22" s="476"/>
    </row>
    <row r="23" spans="1:14">
      <c r="A23" s="840"/>
      <c r="B23" s="833" t="s">
        <v>1308</v>
      </c>
      <c r="C23" s="486"/>
      <c r="D23" s="487"/>
      <c r="E23" s="1096"/>
      <c r="F23" s="839"/>
    </row>
    <row r="24" spans="1:14">
      <c r="C24" s="829"/>
      <c r="D24" s="503"/>
      <c r="E24" s="1100"/>
      <c r="F24" s="830"/>
      <c r="I24" s="478"/>
      <c r="J24" s="478"/>
      <c r="K24" s="478"/>
      <c r="L24" s="478"/>
      <c r="M24" s="478"/>
    </row>
    <row r="25" spans="1:14">
      <c r="A25" s="408" t="s">
        <v>2</v>
      </c>
      <c r="B25" s="407" t="s">
        <v>575</v>
      </c>
      <c r="C25" s="474"/>
      <c r="D25" s="475"/>
      <c r="E25" s="1097"/>
      <c r="I25" s="407"/>
      <c r="J25" s="480"/>
      <c r="K25" s="481"/>
      <c r="L25" s="477"/>
    </row>
    <row r="26" spans="1:14">
      <c r="B26" s="407" t="s">
        <v>576</v>
      </c>
      <c r="C26" s="474" t="s">
        <v>577</v>
      </c>
      <c r="D26" s="816">
        <v>350</v>
      </c>
      <c r="E26" s="1097"/>
      <c r="F26" s="477">
        <f>$D26*E26</f>
        <v>0</v>
      </c>
      <c r="I26" s="477"/>
      <c r="J26" s="480"/>
      <c r="K26" s="481"/>
      <c r="L26" s="477"/>
    </row>
    <row r="27" spans="1:14">
      <c r="C27" s="474"/>
      <c r="D27" s="475"/>
      <c r="E27" s="1097"/>
      <c r="I27" s="481"/>
      <c r="J27" s="480"/>
      <c r="K27" s="481"/>
      <c r="L27" s="477"/>
    </row>
    <row r="28" spans="1:14">
      <c r="A28" s="408" t="s">
        <v>3</v>
      </c>
      <c r="B28" s="407" t="s">
        <v>575</v>
      </c>
      <c r="C28" s="474"/>
      <c r="D28" s="475"/>
      <c r="E28" s="1097"/>
      <c r="I28" s="481"/>
      <c r="J28" s="480"/>
      <c r="K28" s="481"/>
      <c r="L28" s="477"/>
    </row>
    <row r="29" spans="1:14">
      <c r="B29" s="407" t="s">
        <v>578</v>
      </c>
      <c r="C29" s="474" t="s">
        <v>577</v>
      </c>
      <c r="D29" s="816">
        <v>350</v>
      </c>
      <c r="E29" s="1097"/>
      <c r="F29" s="477">
        <f>$D29*E29</f>
        <v>0</v>
      </c>
      <c r="I29" s="477"/>
      <c r="J29" s="480"/>
      <c r="K29" s="481"/>
      <c r="L29" s="477"/>
    </row>
    <row r="30" spans="1:14">
      <c r="C30" s="474"/>
      <c r="D30" s="475"/>
      <c r="E30" s="1097"/>
      <c r="I30" s="481"/>
      <c r="J30" s="480"/>
      <c r="K30" s="481"/>
      <c r="L30" s="477"/>
    </row>
    <row r="31" spans="1:14">
      <c r="A31" s="408" t="s">
        <v>4</v>
      </c>
      <c r="B31" s="407" t="s">
        <v>575</v>
      </c>
      <c r="C31" s="474"/>
      <c r="D31" s="475"/>
      <c r="E31" s="1097"/>
      <c r="I31" s="481"/>
      <c r="J31" s="480"/>
      <c r="K31" s="481"/>
      <c r="L31" s="477"/>
    </row>
    <row r="32" spans="1:14">
      <c r="B32" s="407" t="s">
        <v>579</v>
      </c>
      <c r="C32" s="474" t="s">
        <v>577</v>
      </c>
      <c r="D32" s="816">
        <v>500</v>
      </c>
      <c r="E32" s="1097"/>
      <c r="F32" s="477">
        <f>$D32*E32</f>
        <v>0</v>
      </c>
      <c r="I32" s="477"/>
      <c r="J32" s="480"/>
      <c r="K32" s="481"/>
      <c r="L32" s="477"/>
    </row>
    <row r="33" spans="1:14">
      <c r="C33" s="474"/>
      <c r="D33" s="475"/>
      <c r="E33" s="1097"/>
      <c r="I33" s="481"/>
      <c r="J33" s="480"/>
      <c r="K33" s="481"/>
      <c r="L33" s="477"/>
    </row>
    <row r="34" spans="1:14">
      <c r="A34" s="408" t="s">
        <v>5</v>
      </c>
      <c r="B34" s="407" t="s">
        <v>575</v>
      </c>
      <c r="C34" s="474"/>
      <c r="D34" s="475"/>
      <c r="E34" s="1097"/>
      <c r="I34" s="481"/>
      <c r="J34" s="480"/>
      <c r="K34" s="481"/>
      <c r="L34" s="477"/>
    </row>
    <row r="35" spans="1:14">
      <c r="B35" s="407" t="s">
        <v>580</v>
      </c>
      <c r="C35" s="474" t="s">
        <v>577</v>
      </c>
      <c r="D35" s="816">
        <v>450</v>
      </c>
      <c r="E35" s="1097"/>
      <c r="F35" s="477">
        <f>$D35*E35</f>
        <v>0</v>
      </c>
      <c r="I35" s="477"/>
      <c r="J35" s="480"/>
      <c r="K35" s="481"/>
      <c r="L35" s="477"/>
    </row>
    <row r="36" spans="1:14">
      <c r="C36" s="474"/>
      <c r="D36" s="475"/>
      <c r="E36" s="1097"/>
      <c r="I36" s="481"/>
      <c r="J36" s="480"/>
      <c r="K36" s="481"/>
      <c r="L36" s="477"/>
    </row>
    <row r="37" spans="1:14" ht="13.9" customHeight="1">
      <c r="A37" s="408" t="s">
        <v>9</v>
      </c>
      <c r="B37" s="407" t="s">
        <v>575</v>
      </c>
      <c r="C37" s="474"/>
      <c r="D37" s="475"/>
      <c r="E37" s="1097"/>
      <c r="I37" s="481"/>
      <c r="J37" s="480"/>
      <c r="K37" s="481"/>
      <c r="L37" s="477"/>
    </row>
    <row r="38" spans="1:14">
      <c r="B38" s="407" t="s">
        <v>581</v>
      </c>
      <c r="C38" s="474" t="s">
        <v>577</v>
      </c>
      <c r="D38" s="816">
        <v>40</v>
      </c>
      <c r="E38" s="1097"/>
      <c r="F38" s="477">
        <f>$D38*E38</f>
        <v>0</v>
      </c>
      <c r="I38" s="477"/>
      <c r="J38" s="480"/>
      <c r="K38" s="481"/>
      <c r="L38" s="477"/>
    </row>
    <row r="39" spans="1:14">
      <c r="C39" s="474"/>
      <c r="D39" s="475"/>
      <c r="E39" s="1097"/>
      <c r="I39" s="481"/>
      <c r="J39" s="480"/>
      <c r="K39" s="481"/>
      <c r="L39" s="477"/>
    </row>
    <row r="40" spans="1:14">
      <c r="A40" s="408" t="s">
        <v>10</v>
      </c>
      <c r="B40" s="407" t="s">
        <v>575</v>
      </c>
      <c r="C40" s="474"/>
      <c r="D40" s="475"/>
      <c r="E40" s="1097"/>
      <c r="I40" s="481"/>
      <c r="J40" s="480"/>
      <c r="K40" s="481"/>
      <c r="L40" s="477"/>
    </row>
    <row r="41" spans="1:14">
      <c r="B41" s="407" t="s">
        <v>582</v>
      </c>
      <c r="C41" s="474" t="s">
        <v>577</v>
      </c>
      <c r="D41" s="816">
        <v>50</v>
      </c>
      <c r="E41" s="1097"/>
      <c r="F41" s="477">
        <f>$D41*E41</f>
        <v>0</v>
      </c>
      <c r="I41" s="477"/>
      <c r="J41" s="480"/>
      <c r="K41" s="481"/>
      <c r="L41" s="477"/>
    </row>
    <row r="42" spans="1:14">
      <c r="C42" s="474"/>
      <c r="D42" s="475"/>
      <c r="E42" s="1097"/>
      <c r="I42" s="407"/>
      <c r="J42" s="480"/>
      <c r="K42" s="481"/>
      <c r="L42" s="477"/>
    </row>
    <row r="43" spans="1:14">
      <c r="A43" s="840"/>
      <c r="B43" s="833" t="s">
        <v>1309</v>
      </c>
      <c r="C43" s="486"/>
      <c r="D43" s="487"/>
      <c r="E43" s="1096"/>
      <c r="F43" s="842">
        <f>SUM(F26:F42)</f>
        <v>0</v>
      </c>
    </row>
    <row r="44" spans="1:14">
      <c r="C44" s="474"/>
      <c r="D44" s="475"/>
      <c r="E44" s="1097"/>
    </row>
    <row r="45" spans="1:14">
      <c r="A45" s="840"/>
      <c r="B45" s="833" t="s">
        <v>1310</v>
      </c>
      <c r="C45" s="486"/>
      <c r="D45" s="487"/>
      <c r="E45" s="1096"/>
      <c r="F45" s="839"/>
    </row>
    <row r="46" spans="1:14">
      <c r="C46" s="474"/>
      <c r="D46" s="475"/>
      <c r="E46" s="1097"/>
      <c r="I46" s="478"/>
      <c r="J46" s="478"/>
      <c r="K46" s="478"/>
      <c r="L46" s="478"/>
      <c r="M46" s="478"/>
      <c r="N46" s="478"/>
    </row>
    <row r="47" spans="1:14" ht="63.75">
      <c r="A47" s="408" t="s">
        <v>2</v>
      </c>
      <c r="B47" s="407" t="s">
        <v>583</v>
      </c>
      <c r="C47" s="474"/>
      <c r="D47" s="475"/>
      <c r="E47" s="1097"/>
    </row>
    <row r="48" spans="1:14">
      <c r="B48" s="407" t="s">
        <v>584</v>
      </c>
      <c r="C48" s="474" t="s">
        <v>15</v>
      </c>
      <c r="D48" s="816">
        <v>1</v>
      </c>
      <c r="E48" s="1097"/>
      <c r="F48" s="477">
        <f>$D48*E48</f>
        <v>0</v>
      </c>
    </row>
    <row r="49" spans="1:6">
      <c r="C49" s="474"/>
      <c r="D49" s="475"/>
      <c r="E49" s="1097"/>
    </row>
    <row r="50" spans="1:6" ht="63.75">
      <c r="A50" s="408" t="s">
        <v>3</v>
      </c>
      <c r="B50" s="407" t="s">
        <v>585</v>
      </c>
      <c r="C50" s="474"/>
      <c r="D50" s="475"/>
      <c r="E50" s="1097"/>
    </row>
    <row r="51" spans="1:6">
      <c r="B51" s="407" t="s">
        <v>586</v>
      </c>
      <c r="C51" s="474" t="s">
        <v>15</v>
      </c>
      <c r="D51" s="816">
        <v>1</v>
      </c>
      <c r="E51" s="1097"/>
      <c r="F51" s="477">
        <f>$D51*E51</f>
        <v>0</v>
      </c>
    </row>
    <row r="52" spans="1:6">
      <c r="C52" s="474"/>
      <c r="D52" s="475"/>
      <c r="E52" s="1097"/>
    </row>
    <row r="53" spans="1:6" ht="51">
      <c r="A53" s="408" t="s">
        <v>4</v>
      </c>
      <c r="B53" s="407" t="s">
        <v>587</v>
      </c>
      <c r="C53" s="474"/>
      <c r="D53" s="475"/>
      <c r="E53" s="1097"/>
    </row>
    <row r="54" spans="1:6">
      <c r="B54" s="407" t="s">
        <v>588</v>
      </c>
      <c r="C54" s="474" t="s">
        <v>15</v>
      </c>
      <c r="D54" s="816">
        <v>1</v>
      </c>
      <c r="E54" s="1097"/>
    </row>
    <row r="55" spans="1:6">
      <c r="B55" s="407" t="s">
        <v>589</v>
      </c>
      <c r="C55" s="474" t="s">
        <v>15</v>
      </c>
      <c r="D55" s="816">
        <v>1</v>
      </c>
      <c r="E55" s="1097"/>
    </row>
    <row r="56" spans="1:6">
      <c r="B56" s="407" t="s">
        <v>590</v>
      </c>
      <c r="C56" s="474" t="s">
        <v>15</v>
      </c>
      <c r="D56" s="816">
        <v>1</v>
      </c>
      <c r="E56" s="1097"/>
    </row>
    <row r="57" spans="1:6">
      <c r="B57" s="407" t="s">
        <v>591</v>
      </c>
      <c r="C57" s="474" t="s">
        <v>15</v>
      </c>
      <c r="D57" s="816">
        <v>1</v>
      </c>
      <c r="E57" s="1097"/>
    </row>
    <row r="58" spans="1:6">
      <c r="B58" s="407" t="s">
        <v>592</v>
      </c>
      <c r="C58" s="474" t="s">
        <v>15</v>
      </c>
      <c r="D58" s="816">
        <v>4</v>
      </c>
      <c r="E58" s="1097"/>
    </row>
    <row r="59" spans="1:6">
      <c r="B59" s="407" t="s">
        <v>593</v>
      </c>
      <c r="C59" s="474" t="s">
        <v>15</v>
      </c>
      <c r="D59" s="816">
        <v>3</v>
      </c>
      <c r="E59" s="1097"/>
    </row>
    <row r="60" spans="1:6">
      <c r="B60" s="407" t="s">
        <v>594</v>
      </c>
      <c r="C60" s="474" t="s">
        <v>15</v>
      </c>
      <c r="D60" s="816">
        <v>1</v>
      </c>
      <c r="E60" s="1097"/>
    </row>
    <row r="61" spans="1:6">
      <c r="B61" s="407" t="s">
        <v>595</v>
      </c>
      <c r="C61" s="474" t="s">
        <v>15</v>
      </c>
      <c r="D61" s="816">
        <v>1</v>
      </c>
      <c r="E61" s="1097"/>
    </row>
    <row r="62" spans="1:6" ht="63.75">
      <c r="B62" s="407" t="s">
        <v>596</v>
      </c>
      <c r="C62" s="474" t="s">
        <v>235</v>
      </c>
      <c r="D62" s="816">
        <v>1</v>
      </c>
      <c r="E62" s="1097"/>
    </row>
    <row r="63" spans="1:6">
      <c r="B63" s="407" t="s">
        <v>597</v>
      </c>
      <c r="C63" s="474" t="s">
        <v>15</v>
      </c>
      <c r="D63" s="816">
        <v>1</v>
      </c>
      <c r="E63" s="1097"/>
      <c r="F63" s="477">
        <f>$D63*E63</f>
        <v>0</v>
      </c>
    </row>
    <row r="64" spans="1:6">
      <c r="C64" s="474"/>
      <c r="D64" s="475"/>
      <c r="E64" s="1097"/>
    </row>
    <row r="65" spans="1:14" ht="51">
      <c r="A65" s="408" t="s">
        <v>5</v>
      </c>
      <c r="B65" s="407" t="s">
        <v>598</v>
      </c>
      <c r="C65" s="474"/>
      <c r="D65" s="475"/>
      <c r="E65" s="1097"/>
    </row>
    <row r="66" spans="1:14">
      <c r="B66" s="407" t="s">
        <v>588</v>
      </c>
      <c r="C66" s="474" t="s">
        <v>15</v>
      </c>
      <c r="D66" s="816">
        <v>1</v>
      </c>
      <c r="E66" s="1097"/>
    </row>
    <row r="67" spans="1:14">
      <c r="B67" s="407" t="s">
        <v>589</v>
      </c>
      <c r="C67" s="474" t="s">
        <v>15</v>
      </c>
      <c r="D67" s="816">
        <v>1</v>
      </c>
      <c r="E67" s="1097"/>
    </row>
    <row r="68" spans="1:14">
      <c r="B68" s="407" t="s">
        <v>590</v>
      </c>
      <c r="C68" s="474" t="s">
        <v>15</v>
      </c>
      <c r="D68" s="816">
        <v>1</v>
      </c>
      <c r="E68" s="1097"/>
    </row>
    <row r="69" spans="1:14">
      <c r="B69" s="407" t="s">
        <v>591</v>
      </c>
      <c r="C69" s="474" t="s">
        <v>15</v>
      </c>
      <c r="D69" s="816">
        <v>1</v>
      </c>
      <c r="E69" s="1097"/>
    </row>
    <row r="70" spans="1:14">
      <c r="B70" s="407" t="s">
        <v>592</v>
      </c>
      <c r="C70" s="474" t="s">
        <v>15</v>
      </c>
      <c r="D70" s="816">
        <v>5</v>
      </c>
      <c r="E70" s="1097"/>
    </row>
    <row r="71" spans="1:14">
      <c r="B71" s="407" t="s">
        <v>593</v>
      </c>
      <c r="C71" s="474" t="s">
        <v>15</v>
      </c>
      <c r="D71" s="816">
        <v>3</v>
      </c>
      <c r="E71" s="1097"/>
    </row>
    <row r="72" spans="1:14">
      <c r="B72" s="407" t="s">
        <v>594</v>
      </c>
      <c r="C72" s="474" t="s">
        <v>15</v>
      </c>
      <c r="D72" s="816">
        <v>1</v>
      </c>
      <c r="E72" s="1097"/>
    </row>
    <row r="73" spans="1:14">
      <c r="B73" s="407" t="s">
        <v>595</v>
      </c>
      <c r="C73" s="474" t="s">
        <v>15</v>
      </c>
      <c r="D73" s="816">
        <v>1</v>
      </c>
      <c r="E73" s="1097"/>
    </row>
    <row r="74" spans="1:14" ht="63.75">
      <c r="B74" s="407" t="s">
        <v>596</v>
      </c>
      <c r="C74" s="474" t="s">
        <v>235</v>
      </c>
      <c r="D74" s="816">
        <v>1</v>
      </c>
      <c r="E74" s="1097"/>
    </row>
    <row r="75" spans="1:14">
      <c r="B75" s="407" t="s">
        <v>599</v>
      </c>
      <c r="C75" s="474" t="s">
        <v>15</v>
      </c>
      <c r="D75" s="816">
        <v>1</v>
      </c>
      <c r="E75" s="1097"/>
      <c r="F75" s="477">
        <f>$D75*E75</f>
        <v>0</v>
      </c>
    </row>
    <row r="76" spans="1:14">
      <c r="C76" s="474"/>
      <c r="D76" s="475"/>
      <c r="E76" s="1097"/>
    </row>
    <row r="77" spans="1:14">
      <c r="A77" s="840"/>
      <c r="B77" s="833" t="s">
        <v>1311</v>
      </c>
      <c r="C77" s="486"/>
      <c r="D77" s="487"/>
      <c r="E77" s="1096"/>
      <c r="F77" s="841">
        <f>SUM(F48:F76)</f>
        <v>0</v>
      </c>
    </row>
    <row r="78" spans="1:14">
      <c r="B78" s="818"/>
      <c r="C78" s="474"/>
      <c r="D78" s="475"/>
      <c r="E78" s="1097"/>
      <c r="I78" s="478"/>
      <c r="J78" s="478"/>
      <c r="K78" s="478"/>
      <c r="L78" s="478"/>
      <c r="M78" s="478"/>
      <c r="N78" s="478"/>
    </row>
    <row r="79" spans="1:14">
      <c r="A79" s="840"/>
      <c r="B79" s="833" t="s">
        <v>1312</v>
      </c>
      <c r="C79" s="486"/>
      <c r="D79" s="487"/>
      <c r="E79" s="1096"/>
      <c r="F79" s="841"/>
    </row>
    <row r="80" spans="1:14">
      <c r="C80" s="474"/>
      <c r="D80" s="475"/>
      <c r="E80" s="1097"/>
      <c r="F80" s="831"/>
    </row>
    <row r="81" spans="1:13">
      <c r="C81" s="474"/>
      <c r="D81" s="475"/>
      <c r="E81" s="1097"/>
      <c r="F81" s="831"/>
    </row>
    <row r="82" spans="1:13" ht="38.25">
      <c r="A82" s="408" t="s">
        <v>2</v>
      </c>
      <c r="B82" s="832" t="s">
        <v>1319</v>
      </c>
      <c r="C82" s="474" t="s">
        <v>15</v>
      </c>
      <c r="D82" s="816">
        <v>24</v>
      </c>
      <c r="E82" s="1097"/>
      <c r="F82" s="477">
        <f>$D82*E82</f>
        <v>0</v>
      </c>
    </row>
    <row r="83" spans="1:13">
      <c r="B83" s="818"/>
      <c r="C83" s="474"/>
      <c r="D83" s="816"/>
      <c r="E83" s="1097"/>
    </row>
    <row r="84" spans="1:13" ht="51">
      <c r="A84" s="408" t="s">
        <v>3</v>
      </c>
      <c r="B84" s="832" t="s">
        <v>1320</v>
      </c>
      <c r="C84" s="474" t="s">
        <v>15</v>
      </c>
      <c r="D84" s="816">
        <v>28</v>
      </c>
      <c r="E84" s="1097"/>
      <c r="F84" s="477">
        <f>$D84*E84</f>
        <v>0</v>
      </c>
    </row>
    <row r="85" spans="1:13">
      <c r="B85" s="818"/>
      <c r="C85" s="474"/>
      <c r="D85" s="816"/>
      <c r="E85" s="1097"/>
    </row>
    <row r="86" spans="1:13" ht="51">
      <c r="A86" s="408" t="s">
        <v>4</v>
      </c>
      <c r="B86" s="832" t="s">
        <v>1321</v>
      </c>
      <c r="C86" s="474" t="s">
        <v>15</v>
      </c>
      <c r="D86" s="816">
        <v>3</v>
      </c>
      <c r="E86" s="1097"/>
      <c r="F86" s="477">
        <f>$D86*E86</f>
        <v>0</v>
      </c>
    </row>
    <row r="87" spans="1:13">
      <c r="C87" s="474"/>
      <c r="D87" s="816"/>
      <c r="E87" s="1097"/>
    </row>
    <row r="88" spans="1:13" ht="38.25">
      <c r="A88" s="408" t="s">
        <v>5</v>
      </c>
      <c r="B88" s="832" t="s">
        <v>1322</v>
      </c>
      <c r="C88" s="474" t="s">
        <v>15</v>
      </c>
      <c r="D88" s="816">
        <v>18</v>
      </c>
      <c r="E88" s="1097"/>
      <c r="F88" s="477">
        <f>$D88*E88</f>
        <v>0</v>
      </c>
    </row>
    <row r="89" spans="1:13">
      <c r="B89" s="818"/>
      <c r="C89" s="474"/>
      <c r="D89" s="816"/>
      <c r="E89" s="1097"/>
    </row>
    <row r="90" spans="1:13">
      <c r="A90" s="408" t="s">
        <v>9</v>
      </c>
      <c r="B90" s="832" t="s">
        <v>600</v>
      </c>
      <c r="C90" s="474" t="s">
        <v>15</v>
      </c>
      <c r="D90" s="816">
        <v>33</v>
      </c>
      <c r="E90" s="1097"/>
      <c r="F90" s="477">
        <f>$D90*E90</f>
        <v>0</v>
      </c>
    </row>
    <row r="91" spans="1:13">
      <c r="B91" s="818"/>
      <c r="C91" s="474"/>
      <c r="D91" s="816"/>
      <c r="E91" s="1097"/>
    </row>
    <row r="92" spans="1:13">
      <c r="A92" s="840"/>
      <c r="B92" s="833" t="s">
        <v>1313</v>
      </c>
      <c r="C92" s="486"/>
      <c r="D92" s="487"/>
      <c r="E92" s="1096"/>
      <c r="F92" s="841">
        <f>SUM(F82:F91)</f>
        <v>0</v>
      </c>
    </row>
    <row r="93" spans="1:13">
      <c r="A93" s="407"/>
      <c r="C93" s="829"/>
      <c r="D93" s="503"/>
      <c r="E93" s="1100"/>
      <c r="F93" s="830"/>
    </row>
    <row r="94" spans="1:13" ht="25.5">
      <c r="A94" s="838"/>
      <c r="B94" s="833" t="s">
        <v>1314</v>
      </c>
      <c r="C94" s="486"/>
      <c r="D94" s="487"/>
      <c r="E94" s="1096"/>
      <c r="F94" s="839"/>
    </row>
    <row r="95" spans="1:13">
      <c r="A95" s="827"/>
      <c r="B95" s="826"/>
      <c r="D95" s="475"/>
      <c r="E95" s="1097"/>
      <c r="F95" s="831"/>
    </row>
    <row r="96" spans="1:13" ht="38.25">
      <c r="A96" s="827" t="s">
        <v>2</v>
      </c>
      <c r="B96" s="407" t="s">
        <v>601</v>
      </c>
      <c r="C96" s="474"/>
      <c r="D96" s="475"/>
      <c r="E96" s="1097"/>
      <c r="F96" s="831"/>
      <c r="I96" s="478"/>
      <c r="J96" s="478"/>
      <c r="K96" s="478"/>
      <c r="L96" s="478"/>
      <c r="M96" s="478"/>
    </row>
    <row r="97" spans="1:14">
      <c r="A97" s="827"/>
      <c r="B97" s="407" t="s">
        <v>602</v>
      </c>
      <c r="C97" s="474" t="s">
        <v>15</v>
      </c>
      <c r="D97" s="816">
        <v>2</v>
      </c>
      <c r="E97" s="1097"/>
      <c r="F97" s="477">
        <f>$D97*E97</f>
        <v>0</v>
      </c>
      <c r="I97" s="478"/>
      <c r="J97" s="478"/>
      <c r="K97" s="478"/>
      <c r="L97" s="478"/>
      <c r="M97" s="478"/>
    </row>
    <row r="98" spans="1:14">
      <c r="A98" s="827"/>
      <c r="B98" s="407" t="s">
        <v>603</v>
      </c>
      <c r="C98" s="474" t="s">
        <v>15</v>
      </c>
      <c r="D98" s="816">
        <v>4</v>
      </c>
      <c r="E98" s="1097"/>
      <c r="F98" s="477">
        <f>$D98*E98</f>
        <v>0</v>
      </c>
      <c r="I98" s="478"/>
      <c r="J98" s="478"/>
      <c r="K98" s="478"/>
      <c r="L98" s="478"/>
      <c r="M98" s="478"/>
    </row>
    <row r="99" spans="1:14">
      <c r="A99" s="827"/>
      <c r="B99" s="407" t="s">
        <v>604</v>
      </c>
      <c r="C99" s="474" t="s">
        <v>15</v>
      </c>
      <c r="D99" s="816">
        <v>2</v>
      </c>
      <c r="E99" s="1097"/>
      <c r="F99" s="477">
        <f>$D99*E99</f>
        <v>0</v>
      </c>
      <c r="I99" s="478"/>
      <c r="J99" s="478"/>
      <c r="K99" s="478"/>
      <c r="L99" s="478"/>
      <c r="M99" s="478"/>
    </row>
    <row r="100" spans="1:14">
      <c r="A100" s="827"/>
      <c r="B100" s="407" t="s">
        <v>605</v>
      </c>
      <c r="C100" s="474" t="s">
        <v>15</v>
      </c>
      <c r="D100" s="816">
        <v>24</v>
      </c>
      <c r="E100" s="1097"/>
      <c r="F100" s="477">
        <f>$D100*E100</f>
        <v>0</v>
      </c>
      <c r="I100" s="478"/>
      <c r="J100" s="478"/>
      <c r="K100" s="478"/>
      <c r="L100" s="478"/>
      <c r="M100" s="478"/>
    </row>
    <row r="101" spans="1:14">
      <c r="A101" s="827"/>
      <c r="C101" s="474"/>
      <c r="D101" s="816"/>
      <c r="E101" s="1097"/>
    </row>
    <row r="102" spans="1:14" ht="25.5">
      <c r="A102" s="827" t="s">
        <v>3</v>
      </c>
      <c r="B102" s="407" t="s">
        <v>606</v>
      </c>
      <c r="C102" s="474"/>
      <c r="D102" s="475"/>
      <c r="E102" s="1097"/>
      <c r="F102" s="831"/>
    </row>
    <row r="103" spans="1:14">
      <c r="A103" s="827"/>
      <c r="B103" s="407" t="s">
        <v>639</v>
      </c>
      <c r="C103" s="474" t="s">
        <v>577</v>
      </c>
      <c r="D103" s="816">
        <v>740</v>
      </c>
      <c r="E103" s="1097"/>
      <c r="F103" s="477">
        <f>$D103*E103</f>
        <v>0</v>
      </c>
    </row>
    <row r="104" spans="1:14">
      <c r="A104" s="827"/>
      <c r="B104" s="407" t="s">
        <v>640</v>
      </c>
      <c r="C104" s="474" t="s">
        <v>577</v>
      </c>
      <c r="D104" s="816">
        <v>1000</v>
      </c>
      <c r="E104" s="1097"/>
      <c r="F104" s="477">
        <f>$D104*E104</f>
        <v>0</v>
      </c>
    </row>
    <row r="105" spans="1:14">
      <c r="A105" s="827"/>
      <c r="B105" s="844" t="s">
        <v>607</v>
      </c>
      <c r="C105" s="845" t="s">
        <v>18</v>
      </c>
      <c r="D105" s="475">
        <v>1</v>
      </c>
      <c r="E105" s="1097"/>
    </row>
    <row r="106" spans="1:14">
      <c r="A106" s="827"/>
      <c r="C106" s="474"/>
      <c r="D106" s="475"/>
      <c r="E106" s="1097"/>
    </row>
    <row r="107" spans="1:14" ht="25.5">
      <c r="A107" s="843" t="s">
        <v>4</v>
      </c>
      <c r="B107" s="844" t="s">
        <v>608</v>
      </c>
      <c r="C107" s="845"/>
      <c r="D107" s="475"/>
      <c r="E107" s="1101"/>
      <c r="F107" s="846"/>
      <c r="I107" s="478"/>
      <c r="J107" s="478"/>
      <c r="K107" s="478"/>
      <c r="L107" s="478"/>
      <c r="M107" s="478"/>
      <c r="N107" s="478"/>
    </row>
    <row r="108" spans="1:14">
      <c r="A108" s="843"/>
      <c r="B108" s="844" t="s">
        <v>597</v>
      </c>
      <c r="C108" s="845" t="s">
        <v>18</v>
      </c>
      <c r="D108" s="475">
        <v>1</v>
      </c>
      <c r="E108" s="1101"/>
      <c r="F108" s="481"/>
      <c r="I108" s="478"/>
      <c r="J108" s="478"/>
      <c r="K108" s="478"/>
      <c r="L108" s="478"/>
      <c r="M108" s="478"/>
      <c r="N108" s="478"/>
    </row>
    <row r="109" spans="1:14">
      <c r="A109" s="827"/>
      <c r="C109" s="474"/>
      <c r="D109" s="475"/>
      <c r="E109" s="1097"/>
      <c r="I109" s="478"/>
      <c r="J109" s="478"/>
      <c r="K109" s="478"/>
      <c r="L109" s="478"/>
      <c r="M109" s="478"/>
      <c r="N109" s="478"/>
    </row>
    <row r="110" spans="1:14">
      <c r="A110" s="827" t="s">
        <v>5</v>
      </c>
      <c r="B110" s="407" t="s">
        <v>609</v>
      </c>
      <c r="C110" s="474"/>
      <c r="D110" s="475"/>
      <c r="E110" s="1097"/>
      <c r="F110" s="831"/>
      <c r="I110" s="478"/>
      <c r="J110" s="478"/>
      <c r="K110" s="478"/>
      <c r="L110" s="478"/>
      <c r="M110" s="478"/>
      <c r="N110" s="478"/>
    </row>
    <row r="111" spans="1:14">
      <c r="A111" s="827"/>
      <c r="B111" s="407" t="s">
        <v>599</v>
      </c>
      <c r="C111" s="474" t="s">
        <v>235</v>
      </c>
      <c r="D111" s="816">
        <v>1</v>
      </c>
      <c r="E111" s="1097"/>
      <c r="F111" s="477">
        <f>$D111*E111</f>
        <v>0</v>
      </c>
      <c r="I111" s="478"/>
      <c r="J111" s="478"/>
      <c r="K111" s="478"/>
      <c r="L111" s="478"/>
      <c r="M111" s="478"/>
      <c r="N111" s="478"/>
    </row>
    <row r="112" spans="1:14">
      <c r="A112" s="827"/>
      <c r="C112" s="474"/>
      <c r="D112" s="816"/>
      <c r="E112" s="1097"/>
      <c r="I112" s="478"/>
      <c r="J112" s="478"/>
      <c r="K112" s="478"/>
      <c r="L112" s="478"/>
      <c r="M112" s="478"/>
      <c r="N112" s="478"/>
    </row>
    <row r="113" spans="1:14">
      <c r="A113" s="843" t="s">
        <v>9</v>
      </c>
      <c r="B113" s="844" t="s">
        <v>610</v>
      </c>
      <c r="C113" s="845"/>
      <c r="D113" s="475"/>
      <c r="E113" s="1101"/>
      <c r="F113" s="846"/>
      <c r="I113" s="478"/>
      <c r="J113" s="478"/>
      <c r="K113" s="478"/>
      <c r="L113" s="478"/>
      <c r="M113" s="478"/>
      <c r="N113" s="478"/>
    </row>
    <row r="114" spans="1:14">
      <c r="A114" s="843"/>
      <c r="B114" s="844" t="s">
        <v>611</v>
      </c>
      <c r="C114" s="845" t="s">
        <v>18</v>
      </c>
      <c r="D114" s="475">
        <v>1</v>
      </c>
      <c r="E114" s="1101"/>
      <c r="F114" s="481"/>
      <c r="I114" s="478"/>
      <c r="J114" s="478"/>
      <c r="K114" s="478"/>
      <c r="L114" s="478"/>
      <c r="M114" s="478"/>
      <c r="N114" s="478"/>
    </row>
    <row r="115" spans="1:14">
      <c r="A115" s="827"/>
      <c r="C115" s="474"/>
      <c r="D115" s="816"/>
      <c r="E115" s="1097"/>
      <c r="I115" s="478"/>
      <c r="J115" s="478"/>
      <c r="K115" s="478"/>
      <c r="L115" s="478"/>
      <c r="M115" s="478"/>
      <c r="N115" s="478"/>
    </row>
    <row r="116" spans="1:14" ht="25.5">
      <c r="A116" s="840"/>
      <c r="B116" s="833" t="s">
        <v>1315</v>
      </c>
      <c r="C116" s="486"/>
      <c r="D116" s="487"/>
      <c r="E116" s="1098"/>
      <c r="F116" s="841">
        <f>SUM(F97:F115)</f>
        <v>0</v>
      </c>
    </row>
    <row r="117" spans="1:14">
      <c r="E117" s="1095"/>
    </row>
    <row r="118" spans="1:14">
      <c r="A118" s="838"/>
      <c r="B118" s="833" t="s">
        <v>1316</v>
      </c>
      <c r="C118" s="486"/>
      <c r="D118" s="487"/>
      <c r="E118" s="1096"/>
      <c r="F118" s="839"/>
    </row>
    <row r="119" spans="1:14">
      <c r="E119" s="1095"/>
    </row>
    <row r="120" spans="1:14">
      <c r="A120" s="408" t="s">
        <v>2</v>
      </c>
      <c r="B120" s="407" t="s">
        <v>612</v>
      </c>
      <c r="E120" s="1095"/>
    </row>
    <row r="121" spans="1:14">
      <c r="A121" s="827"/>
      <c r="B121" s="407" t="s">
        <v>613</v>
      </c>
      <c r="C121" s="474" t="s">
        <v>577</v>
      </c>
      <c r="D121" s="816">
        <v>350</v>
      </c>
      <c r="E121" s="1097"/>
      <c r="F121" s="477">
        <f>$D121*E121</f>
        <v>0</v>
      </c>
      <c r="I121" s="478"/>
      <c r="J121" s="478"/>
      <c r="K121" s="478"/>
      <c r="L121" s="478"/>
      <c r="M121" s="478"/>
      <c r="N121" s="478"/>
    </row>
    <row r="122" spans="1:14">
      <c r="E122" s="1095"/>
    </row>
    <row r="123" spans="1:14">
      <c r="A123" s="408" t="s">
        <v>3</v>
      </c>
      <c r="B123" s="407" t="s">
        <v>612</v>
      </c>
      <c r="E123" s="1095"/>
    </row>
    <row r="124" spans="1:14">
      <c r="B124" s="407" t="s">
        <v>614</v>
      </c>
      <c r="C124" s="808" t="s">
        <v>577</v>
      </c>
      <c r="D124" s="828">
        <v>700</v>
      </c>
      <c r="E124" s="1097"/>
      <c r="F124" s="477">
        <f>$D124*E124</f>
        <v>0</v>
      </c>
    </row>
    <row r="125" spans="1:14">
      <c r="D125" s="828"/>
      <c r="E125" s="1095"/>
    </row>
    <row r="126" spans="1:14" ht="25.5">
      <c r="A126" s="408" t="s">
        <v>4</v>
      </c>
      <c r="B126" s="407" t="s">
        <v>641</v>
      </c>
      <c r="D126" s="828"/>
      <c r="E126" s="1095"/>
    </row>
    <row r="127" spans="1:14">
      <c r="A127" s="827"/>
      <c r="B127" s="407" t="s">
        <v>597</v>
      </c>
      <c r="C127" s="474" t="s">
        <v>577</v>
      </c>
      <c r="D127" s="816">
        <v>700</v>
      </c>
      <c r="E127" s="1097"/>
      <c r="F127" s="477">
        <f>$D127*E127</f>
        <v>0</v>
      </c>
      <c r="I127" s="478"/>
      <c r="J127" s="478"/>
      <c r="K127" s="478"/>
      <c r="L127" s="478"/>
      <c r="M127" s="478"/>
      <c r="N127" s="478"/>
    </row>
    <row r="128" spans="1:14">
      <c r="E128" s="1095"/>
    </row>
    <row r="129" spans="1:14" ht="25.5">
      <c r="A129" s="847" t="s">
        <v>5</v>
      </c>
      <c r="B129" s="844" t="s">
        <v>615</v>
      </c>
      <c r="C129" s="848"/>
      <c r="E129" s="1102"/>
      <c r="F129" s="481"/>
    </row>
    <row r="130" spans="1:14">
      <c r="A130" s="843"/>
      <c r="B130" s="844"/>
      <c r="C130" s="845" t="s">
        <v>235</v>
      </c>
      <c r="D130" s="475">
        <v>1</v>
      </c>
      <c r="E130" s="1101"/>
      <c r="F130" s="481"/>
      <c r="I130" s="478"/>
      <c r="J130" s="478"/>
      <c r="K130" s="478"/>
      <c r="L130" s="478"/>
      <c r="M130" s="478"/>
      <c r="N130" s="478"/>
    </row>
    <row r="131" spans="1:14">
      <c r="E131" s="1095"/>
    </row>
    <row r="132" spans="1:14">
      <c r="A132" s="840"/>
      <c r="B132" s="833" t="s">
        <v>1317</v>
      </c>
      <c r="C132" s="486"/>
      <c r="D132" s="487"/>
      <c r="E132" s="1098"/>
      <c r="F132" s="841">
        <f>SUM(F121:F131)</f>
        <v>0</v>
      </c>
    </row>
    <row r="133" spans="1:14">
      <c r="E133" s="1095"/>
    </row>
    <row r="134" spans="1:14">
      <c r="E134" s="1095"/>
    </row>
    <row r="135" spans="1:14" s="483" customFormat="1" ht="16.5">
      <c r="A135" s="811"/>
      <c r="B135" s="811"/>
      <c r="C135" s="812"/>
      <c r="D135" s="813"/>
      <c r="E135" s="1103"/>
      <c r="F135" s="814"/>
      <c r="G135" s="482"/>
    </row>
    <row r="136" spans="1:14" s="491" customFormat="1">
      <c r="A136" s="484"/>
      <c r="B136" s="485" t="s">
        <v>563</v>
      </c>
      <c r="C136" s="486"/>
      <c r="D136" s="487"/>
      <c r="E136" s="488"/>
      <c r="F136" s="489"/>
      <c r="G136" s="490"/>
    </row>
    <row r="137" spans="1:14" s="483" customFormat="1" ht="16.5">
      <c r="A137" s="811"/>
      <c r="B137" s="811"/>
      <c r="C137" s="812"/>
      <c r="D137" s="813"/>
      <c r="E137" s="815"/>
      <c r="F137" s="814"/>
      <c r="G137" s="482"/>
    </row>
    <row r="138" spans="1:14" s="491" customFormat="1">
      <c r="A138" s="474" t="s">
        <v>6</v>
      </c>
      <c r="B138" s="478" t="s">
        <v>616</v>
      </c>
      <c r="C138" s="474"/>
      <c r="D138" s="816" t="s">
        <v>617</v>
      </c>
      <c r="E138" s="476"/>
      <c r="F138" s="817">
        <f>F21</f>
        <v>0</v>
      </c>
      <c r="G138" s="490"/>
    </row>
    <row r="139" spans="1:14" s="491" customFormat="1">
      <c r="A139" s="808"/>
      <c r="B139" s="818"/>
      <c r="C139" s="474"/>
      <c r="D139" s="816"/>
      <c r="E139" s="476"/>
      <c r="F139" s="817"/>
      <c r="G139" s="490"/>
    </row>
    <row r="140" spans="1:14" s="820" customFormat="1">
      <c r="A140" s="474" t="s">
        <v>7</v>
      </c>
      <c r="B140" s="478" t="s">
        <v>618</v>
      </c>
      <c r="C140" s="474"/>
      <c r="D140" s="816" t="s">
        <v>617</v>
      </c>
      <c r="E140" s="476"/>
      <c r="F140" s="817">
        <f>F43</f>
        <v>0</v>
      </c>
      <c r="G140" s="490"/>
      <c r="H140" s="819"/>
    </row>
    <row r="141" spans="1:14" s="820" customFormat="1">
      <c r="A141" s="474"/>
      <c r="B141" s="478"/>
      <c r="C141" s="474"/>
      <c r="D141" s="816"/>
      <c r="E141" s="476"/>
      <c r="F141" s="817"/>
      <c r="G141" s="490"/>
      <c r="H141" s="819"/>
    </row>
    <row r="142" spans="1:14" s="491" customFormat="1">
      <c r="A142" s="474" t="s">
        <v>11</v>
      </c>
      <c r="B142" s="478" t="s">
        <v>619</v>
      </c>
      <c r="C142" s="474"/>
      <c r="D142" s="816" t="s">
        <v>617</v>
      </c>
      <c r="E142" s="476"/>
      <c r="F142" s="817">
        <f>F77</f>
        <v>0</v>
      </c>
      <c r="G142" s="490"/>
    </row>
    <row r="143" spans="1:14" s="483" customFormat="1">
      <c r="A143" s="474"/>
      <c r="B143" s="478"/>
      <c r="C143" s="474"/>
      <c r="D143" s="816"/>
      <c r="E143" s="476"/>
      <c r="F143" s="817"/>
      <c r="G143" s="482"/>
    </row>
    <row r="144" spans="1:14" s="820" customFormat="1">
      <c r="A144" s="474" t="s">
        <v>13</v>
      </c>
      <c r="B144" s="478" t="s">
        <v>620</v>
      </c>
      <c r="C144" s="474"/>
      <c r="D144" s="816" t="s">
        <v>617</v>
      </c>
      <c r="E144" s="476"/>
      <c r="F144" s="817">
        <f>F92</f>
        <v>0</v>
      </c>
      <c r="G144" s="490"/>
      <c r="H144" s="819"/>
    </row>
    <row r="145" spans="1:8" s="820" customFormat="1">
      <c r="A145" s="474"/>
      <c r="B145" s="478"/>
      <c r="C145" s="474"/>
      <c r="D145" s="816"/>
      <c r="E145" s="476"/>
      <c r="F145" s="817"/>
      <c r="G145" s="490"/>
      <c r="H145" s="819"/>
    </row>
    <row r="146" spans="1:8" s="491" customFormat="1">
      <c r="A146" s="808" t="s">
        <v>21</v>
      </c>
      <c r="B146" s="818" t="s">
        <v>621</v>
      </c>
      <c r="C146" s="474"/>
      <c r="D146" s="816" t="s">
        <v>617</v>
      </c>
      <c r="E146" s="476"/>
      <c r="F146" s="817">
        <f>F116</f>
        <v>0</v>
      </c>
      <c r="G146" s="490"/>
    </row>
    <row r="147" spans="1:8" s="820" customFormat="1">
      <c r="A147" s="808"/>
      <c r="B147" s="818"/>
      <c r="C147" s="474"/>
      <c r="D147" s="816"/>
      <c r="E147" s="476"/>
      <c r="F147" s="817"/>
      <c r="G147" s="490"/>
      <c r="H147" s="819"/>
    </row>
    <row r="148" spans="1:8" s="491" customFormat="1">
      <c r="A148" s="474" t="s">
        <v>14</v>
      </c>
      <c r="B148" s="478" t="s">
        <v>622</v>
      </c>
      <c r="C148" s="474"/>
      <c r="D148" s="816" t="s">
        <v>617</v>
      </c>
      <c r="E148" s="476"/>
      <c r="F148" s="817">
        <f>F132</f>
        <v>0</v>
      </c>
      <c r="G148" s="490"/>
    </row>
    <row r="149" spans="1:8" s="491" customFormat="1" ht="13.5" thickBot="1">
      <c r="A149" s="474"/>
      <c r="B149" s="478"/>
      <c r="C149" s="474"/>
      <c r="D149" s="816"/>
      <c r="E149" s="476"/>
      <c r="F149" s="817"/>
      <c r="G149" s="490"/>
    </row>
    <row r="150" spans="1:8" s="483" customFormat="1" ht="13.5" thickTop="1">
      <c r="A150" s="492"/>
      <c r="B150" s="492"/>
      <c r="C150" s="493"/>
      <c r="D150" s="494"/>
      <c r="E150" s="495"/>
      <c r="F150" s="496"/>
      <c r="G150" s="482"/>
    </row>
    <row r="151" spans="1:8" s="483" customFormat="1">
      <c r="A151" s="478"/>
      <c r="B151" s="497" t="s">
        <v>16</v>
      </c>
      <c r="C151" s="498"/>
      <c r="D151" s="821" t="s">
        <v>617</v>
      </c>
      <c r="E151" s="499"/>
      <c r="F151" s="500">
        <f>SUM(F138:F149)</f>
        <v>0</v>
      </c>
      <c r="G151" s="482"/>
    </row>
    <row r="152" spans="1:8" s="820" customFormat="1">
      <c r="A152" s="408"/>
      <c r="B152" s="407"/>
      <c r="C152" s="808"/>
      <c r="D152" s="501"/>
      <c r="E152" s="809"/>
      <c r="F152" s="477"/>
      <c r="G152" s="490"/>
      <c r="H152" s="819"/>
    </row>
    <row r="153" spans="1:8" s="483" customFormat="1">
      <c r="A153" s="408"/>
      <c r="B153" s="407"/>
      <c r="C153" s="808"/>
      <c r="D153" s="501"/>
      <c r="E153" s="809"/>
      <c r="F153" s="477"/>
      <c r="G153" s="482"/>
    </row>
    <row r="154" spans="1:8" s="483" customFormat="1">
      <c r="A154" s="408"/>
      <c r="B154" s="407"/>
      <c r="C154" s="808"/>
      <c r="D154" s="501"/>
      <c r="E154" s="809"/>
      <c r="F154" s="477"/>
      <c r="G154" s="482"/>
    </row>
    <row r="155" spans="1:8" s="820" customFormat="1">
      <c r="A155" s="408"/>
      <c r="B155" s="407"/>
      <c r="C155" s="808"/>
      <c r="D155" s="501"/>
      <c r="E155" s="809"/>
      <c r="F155" s="477"/>
      <c r="G155" s="490"/>
      <c r="H155" s="819"/>
    </row>
    <row r="156" spans="1:8" s="820" customFormat="1">
      <c r="A156" s="408"/>
      <c r="B156" s="407"/>
      <c r="C156" s="808"/>
      <c r="D156" s="501"/>
      <c r="E156" s="809"/>
      <c r="F156" s="477"/>
      <c r="G156" s="490"/>
      <c r="H156" s="819"/>
    </row>
    <row r="157" spans="1:8" s="483" customFormat="1">
      <c r="A157" s="408"/>
      <c r="B157" s="407"/>
      <c r="C157" s="808"/>
      <c r="D157" s="501"/>
      <c r="E157" s="809"/>
      <c r="F157" s="477"/>
      <c r="G157" s="482"/>
    </row>
    <row r="158" spans="1:8" s="820" customFormat="1">
      <c r="A158" s="408"/>
      <c r="B158" s="407"/>
      <c r="C158" s="808"/>
      <c r="D158" s="501"/>
      <c r="E158" s="809"/>
      <c r="F158" s="477"/>
      <c r="G158" s="490"/>
      <c r="H158" s="819"/>
    </row>
    <row r="159" spans="1:8" s="820" customFormat="1">
      <c r="A159" s="408"/>
      <c r="B159" s="407"/>
      <c r="C159" s="808"/>
      <c r="D159" s="501"/>
      <c r="E159" s="809"/>
      <c r="F159" s="477"/>
      <c r="G159" s="490"/>
      <c r="H159" s="819"/>
    </row>
    <row r="160" spans="1:8" s="483" customFormat="1">
      <c r="A160" s="408"/>
      <c r="B160" s="407"/>
      <c r="C160" s="808"/>
      <c r="D160" s="501"/>
      <c r="E160" s="809"/>
      <c r="F160" s="477"/>
      <c r="G160" s="482"/>
    </row>
    <row r="161" spans="1:8" s="820" customFormat="1">
      <c r="A161" s="408"/>
      <c r="B161" s="407"/>
      <c r="C161" s="808"/>
      <c r="D161" s="501"/>
      <c r="E161" s="809"/>
      <c r="F161" s="477"/>
      <c r="G161" s="490"/>
      <c r="H161" s="819"/>
    </row>
    <row r="162" spans="1:8" s="820" customFormat="1">
      <c r="A162" s="408"/>
      <c r="B162" s="407"/>
      <c r="C162" s="808"/>
      <c r="D162" s="501"/>
      <c r="E162" s="809"/>
      <c r="F162" s="477"/>
      <c r="G162" s="490"/>
      <c r="H162" s="819"/>
    </row>
    <row r="163" spans="1:8" s="820" customFormat="1">
      <c r="A163" s="408"/>
      <c r="B163" s="407"/>
      <c r="C163" s="808"/>
      <c r="D163" s="501"/>
      <c r="E163" s="809"/>
      <c r="F163" s="477"/>
      <c r="G163" s="490"/>
      <c r="H163" s="819"/>
    </row>
    <row r="164" spans="1:8" s="820" customFormat="1">
      <c r="A164" s="408"/>
      <c r="B164" s="407"/>
      <c r="C164" s="808"/>
      <c r="D164" s="501"/>
      <c r="E164" s="809"/>
      <c r="F164" s="477"/>
      <c r="G164" s="490"/>
      <c r="H164" s="819"/>
    </row>
    <row r="165" spans="1:8" s="820" customFormat="1">
      <c r="A165" s="408"/>
      <c r="B165" s="407"/>
      <c r="C165" s="808"/>
      <c r="D165" s="501"/>
      <c r="E165" s="809"/>
      <c r="F165" s="477"/>
      <c r="G165" s="490"/>
      <c r="H165" s="819"/>
    </row>
    <row r="166" spans="1:8" s="820" customFormat="1">
      <c r="A166" s="408"/>
      <c r="B166" s="407"/>
      <c r="C166" s="808"/>
      <c r="D166" s="501"/>
      <c r="E166" s="809"/>
      <c r="F166" s="477"/>
      <c r="G166" s="490"/>
      <c r="H166" s="819"/>
    </row>
    <row r="167" spans="1:8" s="820" customFormat="1">
      <c r="A167" s="408"/>
      <c r="B167" s="407"/>
      <c r="C167" s="808"/>
      <c r="D167" s="501"/>
      <c r="E167" s="809"/>
      <c r="F167" s="477"/>
      <c r="G167" s="490"/>
      <c r="H167" s="819"/>
    </row>
    <row r="168" spans="1:8" s="820" customFormat="1">
      <c r="A168" s="408"/>
      <c r="B168" s="407"/>
      <c r="C168" s="808"/>
      <c r="D168" s="501"/>
      <c r="E168" s="809"/>
      <c r="F168" s="477"/>
      <c r="G168" s="490"/>
      <c r="H168" s="819"/>
    </row>
    <row r="169" spans="1:8" s="820" customFormat="1">
      <c r="A169" s="408"/>
      <c r="B169" s="407"/>
      <c r="C169" s="808"/>
      <c r="D169" s="501"/>
      <c r="E169" s="809"/>
      <c r="F169" s="477"/>
      <c r="G169" s="490"/>
      <c r="H169" s="819"/>
    </row>
    <row r="170" spans="1:8" s="820" customFormat="1">
      <c r="A170" s="408"/>
      <c r="B170" s="407"/>
      <c r="C170" s="808"/>
      <c r="D170" s="501"/>
      <c r="E170" s="809"/>
      <c r="F170" s="477"/>
      <c r="G170" s="490"/>
      <c r="H170" s="819"/>
    </row>
    <row r="171" spans="1:8" s="820" customFormat="1">
      <c r="A171" s="408"/>
      <c r="B171" s="407"/>
      <c r="C171" s="808"/>
      <c r="D171" s="501"/>
      <c r="E171" s="809"/>
      <c r="F171" s="477"/>
      <c r="G171" s="490"/>
      <c r="H171" s="819"/>
    </row>
    <row r="172" spans="1:8" s="820" customFormat="1">
      <c r="A172" s="408"/>
      <c r="B172" s="407"/>
      <c r="C172" s="808"/>
      <c r="D172" s="501"/>
      <c r="E172" s="809"/>
      <c r="F172" s="477"/>
      <c r="G172" s="490"/>
      <c r="H172" s="819"/>
    </row>
    <row r="173" spans="1:8" s="820" customFormat="1">
      <c r="A173" s="408"/>
      <c r="B173" s="407"/>
      <c r="C173" s="808"/>
      <c r="D173" s="501"/>
      <c r="E173" s="809"/>
      <c r="F173" s="477"/>
      <c r="G173" s="490"/>
      <c r="H173" s="819"/>
    </row>
    <row r="174" spans="1:8" s="820" customFormat="1">
      <c r="A174" s="408"/>
      <c r="B174" s="407"/>
      <c r="C174" s="808"/>
      <c r="D174" s="501"/>
      <c r="E174" s="809"/>
      <c r="F174" s="477"/>
      <c r="G174" s="490"/>
      <c r="H174" s="819"/>
    </row>
    <row r="175" spans="1:8" s="820" customFormat="1">
      <c r="A175" s="408"/>
      <c r="B175" s="407"/>
      <c r="C175" s="808"/>
      <c r="D175" s="501"/>
      <c r="E175" s="809"/>
      <c r="F175" s="477"/>
      <c r="G175" s="490"/>
      <c r="H175" s="819"/>
    </row>
    <row r="176" spans="1:8" s="820" customFormat="1">
      <c r="A176" s="408"/>
      <c r="B176" s="407"/>
      <c r="C176" s="808"/>
      <c r="D176" s="501"/>
      <c r="E176" s="809"/>
      <c r="F176" s="477"/>
      <c r="G176" s="490"/>
      <c r="H176" s="819"/>
    </row>
    <row r="177" spans="1:8" s="491" customFormat="1">
      <c r="A177" s="408"/>
      <c r="B177" s="407"/>
      <c r="C177" s="808"/>
      <c r="D177" s="501"/>
      <c r="E177" s="809"/>
      <c r="F177" s="477"/>
      <c r="G177" s="490"/>
    </row>
    <row r="178" spans="1:8" s="491" customFormat="1">
      <c r="A178" s="408"/>
      <c r="B178" s="407"/>
      <c r="C178" s="808"/>
      <c r="D178" s="501"/>
      <c r="E178" s="809"/>
      <c r="F178" s="477"/>
      <c r="G178" s="490"/>
    </row>
    <row r="179" spans="1:8" s="491" customFormat="1">
      <c r="A179" s="408"/>
      <c r="B179" s="407"/>
      <c r="C179" s="808"/>
      <c r="D179" s="501"/>
      <c r="E179" s="809"/>
      <c r="F179" s="477"/>
      <c r="G179" s="490"/>
    </row>
    <row r="180" spans="1:8" s="491" customFormat="1">
      <c r="A180" s="408"/>
      <c r="B180" s="407"/>
      <c r="C180" s="808"/>
      <c r="D180" s="501"/>
      <c r="E180" s="809"/>
      <c r="F180" s="477"/>
      <c r="G180" s="490"/>
    </row>
    <row r="181" spans="1:8" s="483" customFormat="1">
      <c r="A181" s="408"/>
      <c r="B181" s="407"/>
      <c r="C181" s="808"/>
      <c r="D181" s="501"/>
      <c r="E181" s="809"/>
      <c r="F181" s="477"/>
      <c r="G181" s="482"/>
    </row>
    <row r="182" spans="1:8" s="820" customFormat="1">
      <c r="A182" s="408"/>
      <c r="B182" s="407"/>
      <c r="C182" s="808"/>
      <c r="D182" s="501"/>
      <c r="E182" s="809"/>
      <c r="F182" s="477"/>
      <c r="G182" s="490"/>
      <c r="H182" s="819"/>
    </row>
    <row r="183" spans="1:8" s="820" customFormat="1">
      <c r="A183" s="408"/>
      <c r="B183" s="407"/>
      <c r="C183" s="808"/>
      <c r="D183" s="501"/>
      <c r="E183" s="809"/>
      <c r="F183" s="477"/>
      <c r="G183" s="490"/>
      <c r="H183" s="819"/>
    </row>
    <row r="184" spans="1:8" s="820" customFormat="1">
      <c r="A184" s="408"/>
      <c r="B184" s="407"/>
      <c r="C184" s="808"/>
      <c r="D184" s="501"/>
      <c r="E184" s="809"/>
      <c r="F184" s="477"/>
      <c r="G184" s="490"/>
      <c r="H184" s="819"/>
    </row>
    <row r="185" spans="1:8" s="820" customFormat="1">
      <c r="A185" s="408"/>
      <c r="B185" s="407"/>
      <c r="C185" s="808"/>
      <c r="D185" s="501"/>
      <c r="E185" s="809"/>
      <c r="F185" s="477"/>
      <c r="G185" s="490"/>
      <c r="H185" s="819"/>
    </row>
    <row r="186" spans="1:8" s="820" customFormat="1">
      <c r="A186" s="408"/>
      <c r="B186" s="407"/>
      <c r="C186" s="808"/>
      <c r="D186" s="501"/>
      <c r="E186" s="809"/>
      <c r="F186" s="477"/>
      <c r="G186" s="490"/>
      <c r="H186" s="819"/>
    </row>
    <row r="187" spans="1:8" s="820" customFormat="1">
      <c r="A187" s="408"/>
      <c r="B187" s="407"/>
      <c r="C187" s="808"/>
      <c r="D187" s="501"/>
      <c r="E187" s="809"/>
      <c r="F187" s="477"/>
      <c r="G187" s="490"/>
      <c r="H187" s="819"/>
    </row>
    <row r="188" spans="1:8" s="820" customFormat="1">
      <c r="A188" s="408"/>
      <c r="B188" s="407"/>
      <c r="C188" s="808"/>
      <c r="D188" s="501"/>
      <c r="E188" s="809"/>
      <c r="F188" s="477"/>
      <c r="G188" s="490"/>
      <c r="H188" s="819"/>
    </row>
    <row r="189" spans="1:8" s="820" customFormat="1">
      <c r="A189" s="408"/>
      <c r="B189" s="407"/>
      <c r="C189" s="808"/>
      <c r="D189" s="501"/>
      <c r="E189" s="809"/>
      <c r="F189" s="477"/>
      <c r="G189" s="490"/>
      <c r="H189" s="819"/>
    </row>
    <row r="190" spans="1:8" s="820" customFormat="1">
      <c r="A190" s="408"/>
      <c r="B190" s="407"/>
      <c r="C190" s="808"/>
      <c r="D190" s="501"/>
      <c r="E190" s="809"/>
      <c r="F190" s="477"/>
      <c r="G190" s="490"/>
      <c r="H190" s="819"/>
    </row>
    <row r="191" spans="1:8" s="820" customFormat="1">
      <c r="A191" s="408"/>
      <c r="B191" s="407"/>
      <c r="C191" s="808"/>
      <c r="D191" s="501"/>
      <c r="E191" s="809"/>
      <c r="F191" s="477"/>
      <c r="G191" s="490"/>
      <c r="H191" s="819"/>
    </row>
    <row r="192" spans="1:8" s="820" customFormat="1">
      <c r="A192" s="408"/>
      <c r="B192" s="407"/>
      <c r="C192" s="808"/>
      <c r="D192" s="501"/>
      <c r="E192" s="809"/>
      <c r="F192" s="477"/>
      <c r="G192" s="490"/>
      <c r="H192" s="819"/>
    </row>
    <row r="193" spans="1:8" s="491" customFormat="1">
      <c r="A193" s="408"/>
      <c r="B193" s="407"/>
      <c r="C193" s="808"/>
      <c r="D193" s="501"/>
      <c r="E193" s="809"/>
      <c r="F193" s="477"/>
      <c r="G193" s="504"/>
      <c r="H193" s="822"/>
    </row>
    <row r="194" spans="1:8" s="491" customFormat="1">
      <c r="A194" s="408"/>
      <c r="B194" s="407"/>
      <c r="C194" s="808"/>
      <c r="D194" s="501"/>
      <c r="E194" s="809"/>
      <c r="F194" s="477"/>
      <c r="G194" s="490"/>
    </row>
    <row r="195" spans="1:8" s="491" customFormat="1">
      <c r="A195" s="408"/>
      <c r="B195" s="407"/>
      <c r="C195" s="808"/>
      <c r="D195" s="501"/>
      <c r="E195" s="809"/>
      <c r="F195" s="477"/>
      <c r="G195" s="490"/>
    </row>
    <row r="196" spans="1:8" s="491" customFormat="1">
      <c r="A196" s="408"/>
      <c r="B196" s="407"/>
      <c r="C196" s="808"/>
      <c r="D196" s="501"/>
      <c r="E196" s="809"/>
      <c r="F196" s="477"/>
      <c r="G196" s="490"/>
    </row>
    <row r="197" spans="1:8" s="483" customFormat="1">
      <c r="A197" s="408"/>
      <c r="B197" s="407"/>
      <c r="C197" s="808"/>
      <c r="D197" s="501"/>
      <c r="E197" s="809"/>
      <c r="F197" s="477"/>
      <c r="G197" s="482"/>
    </row>
    <row r="198" spans="1:8" s="820" customFormat="1">
      <c r="A198" s="408"/>
      <c r="B198" s="407"/>
      <c r="C198" s="808"/>
      <c r="D198" s="501"/>
      <c r="E198" s="809"/>
      <c r="F198" s="477"/>
      <c r="G198" s="490"/>
      <c r="H198" s="819"/>
    </row>
    <row r="199" spans="1:8" s="820" customFormat="1">
      <c r="A199" s="408"/>
      <c r="B199" s="407"/>
      <c r="C199" s="808"/>
      <c r="D199" s="501"/>
      <c r="E199" s="809"/>
      <c r="F199" s="477"/>
      <c r="G199" s="490"/>
      <c r="H199" s="819"/>
    </row>
    <row r="200" spans="1:8" s="491" customFormat="1">
      <c r="A200" s="408"/>
      <c r="B200" s="407"/>
      <c r="C200" s="808"/>
      <c r="D200" s="501"/>
      <c r="E200" s="809"/>
      <c r="F200" s="477"/>
      <c r="G200" s="504"/>
      <c r="H200" s="822"/>
    </row>
    <row r="201" spans="1:8" s="491" customFormat="1">
      <c r="A201" s="408"/>
      <c r="B201" s="407"/>
      <c r="C201" s="808"/>
      <c r="D201" s="501"/>
      <c r="E201" s="809"/>
      <c r="F201" s="477"/>
      <c r="G201" s="490"/>
    </row>
    <row r="202" spans="1:8" s="491" customFormat="1">
      <c r="A202" s="408"/>
      <c r="B202" s="407"/>
      <c r="C202" s="808"/>
      <c r="D202" s="501"/>
      <c r="E202" s="809"/>
      <c r="F202" s="477"/>
      <c r="G202" s="490"/>
    </row>
    <row r="203" spans="1:8" s="491" customFormat="1">
      <c r="A203" s="408"/>
      <c r="B203" s="407"/>
      <c r="C203" s="808"/>
      <c r="D203" s="501"/>
      <c r="E203" s="809"/>
      <c r="F203" s="477"/>
      <c r="G203" s="490"/>
    </row>
    <row r="204" spans="1:8" s="483" customFormat="1">
      <c r="A204" s="408"/>
      <c r="B204" s="407"/>
      <c r="C204" s="808"/>
      <c r="D204" s="501"/>
      <c r="E204" s="809"/>
      <c r="F204" s="477"/>
      <c r="G204" s="482"/>
    </row>
    <row r="205" spans="1:8" s="483" customFormat="1">
      <c r="A205" s="408"/>
      <c r="B205" s="407"/>
      <c r="C205" s="808"/>
      <c r="D205" s="501"/>
      <c r="E205" s="809"/>
      <c r="F205" s="477"/>
      <c r="G205" s="482"/>
    </row>
    <row r="206" spans="1:8" s="820" customFormat="1">
      <c r="A206" s="408"/>
      <c r="B206" s="407"/>
      <c r="C206" s="808"/>
      <c r="D206" s="501"/>
      <c r="E206" s="809"/>
      <c r="F206" s="477"/>
      <c r="G206" s="490"/>
      <c r="H206" s="819"/>
    </row>
    <row r="207" spans="1:8" s="483" customFormat="1">
      <c r="A207" s="408"/>
      <c r="B207" s="407"/>
      <c r="C207" s="808"/>
      <c r="D207" s="501"/>
      <c r="E207" s="809"/>
      <c r="F207" s="477"/>
      <c r="G207" s="482"/>
    </row>
    <row r="208" spans="1:8" s="483" customFormat="1">
      <c r="A208" s="408"/>
      <c r="B208" s="407"/>
      <c r="C208" s="808"/>
      <c r="D208" s="501"/>
      <c r="E208" s="809"/>
      <c r="F208" s="477"/>
      <c r="G208" s="482"/>
    </row>
    <row r="209" spans="1:8" s="483" customFormat="1">
      <c r="A209" s="408"/>
      <c r="B209" s="407"/>
      <c r="C209" s="808"/>
      <c r="D209" s="501"/>
      <c r="E209" s="809"/>
      <c r="F209" s="477"/>
      <c r="G209" s="482"/>
    </row>
    <row r="210" spans="1:8" s="483" customFormat="1">
      <c r="A210" s="408"/>
      <c r="B210" s="407"/>
      <c r="C210" s="808"/>
      <c r="D210" s="501"/>
      <c r="E210" s="809"/>
      <c r="F210" s="477"/>
      <c r="G210" s="482"/>
    </row>
    <row r="211" spans="1:8" s="483" customFormat="1">
      <c r="A211" s="408"/>
      <c r="B211" s="407"/>
      <c r="C211" s="808"/>
      <c r="D211" s="501"/>
      <c r="E211" s="809"/>
      <c r="F211" s="477"/>
      <c r="G211" s="482"/>
    </row>
    <row r="212" spans="1:8" s="483" customFormat="1">
      <c r="A212" s="408"/>
      <c r="B212" s="407"/>
      <c r="C212" s="808"/>
      <c r="D212" s="501"/>
      <c r="E212" s="809"/>
      <c r="F212" s="477"/>
      <c r="G212" s="482"/>
    </row>
    <row r="213" spans="1:8" s="483" customFormat="1">
      <c r="A213" s="408"/>
      <c r="B213" s="407"/>
      <c r="C213" s="808"/>
      <c r="D213" s="501"/>
      <c r="E213" s="809"/>
      <c r="F213" s="477"/>
      <c r="G213" s="482"/>
    </row>
    <row r="214" spans="1:8" s="483" customFormat="1">
      <c r="A214" s="408"/>
      <c r="B214" s="407"/>
      <c r="C214" s="808"/>
      <c r="D214" s="501"/>
      <c r="E214" s="809"/>
      <c r="F214" s="477"/>
      <c r="G214" s="482"/>
    </row>
    <row r="215" spans="1:8" s="820" customFormat="1">
      <c r="A215" s="408"/>
      <c r="B215" s="407"/>
      <c r="C215" s="808"/>
      <c r="D215" s="501"/>
      <c r="E215" s="809"/>
      <c r="F215" s="477"/>
      <c r="G215" s="490"/>
      <c r="H215" s="819"/>
    </row>
    <row r="216" spans="1:8" s="491" customFormat="1">
      <c r="A216" s="408"/>
      <c r="B216" s="407"/>
      <c r="C216" s="808"/>
      <c r="D216" s="501"/>
      <c r="E216" s="809"/>
      <c r="F216" s="477"/>
      <c r="G216" s="490"/>
    </row>
    <row r="217" spans="1:8" s="491" customFormat="1">
      <c r="A217" s="408"/>
      <c r="B217" s="407"/>
      <c r="C217" s="808"/>
      <c r="D217" s="501"/>
      <c r="E217" s="809"/>
      <c r="F217" s="477"/>
      <c r="G217" s="490"/>
    </row>
    <row r="218" spans="1:8" s="820" customFormat="1">
      <c r="A218" s="408"/>
      <c r="B218" s="407"/>
      <c r="C218" s="808"/>
      <c r="D218" s="501"/>
      <c r="E218" s="809"/>
      <c r="F218" s="477"/>
      <c r="G218" s="490"/>
      <c r="H218" s="819"/>
    </row>
    <row r="219" spans="1:8" s="491" customFormat="1">
      <c r="A219" s="408"/>
      <c r="B219" s="407"/>
      <c r="C219" s="808"/>
      <c r="D219" s="501"/>
      <c r="E219" s="809"/>
      <c r="F219" s="477"/>
      <c r="G219" s="490"/>
    </row>
    <row r="220" spans="1:8" s="491" customFormat="1">
      <c r="A220" s="408"/>
      <c r="B220" s="407"/>
      <c r="C220" s="808"/>
      <c r="D220" s="501"/>
      <c r="E220" s="809"/>
      <c r="F220" s="477"/>
      <c r="G220" s="490"/>
    </row>
    <row r="221" spans="1:8" s="824" customFormat="1" ht="14.25" customHeight="1">
      <c r="A221" s="408"/>
      <c r="B221" s="407"/>
      <c r="C221" s="808"/>
      <c r="D221" s="501"/>
      <c r="E221" s="809"/>
      <c r="F221" s="477"/>
      <c r="G221" s="823"/>
      <c r="H221" s="819"/>
    </row>
    <row r="222" spans="1:8" s="491" customFormat="1">
      <c r="A222" s="408"/>
      <c r="B222" s="407"/>
      <c r="C222" s="808"/>
      <c r="D222" s="501"/>
      <c r="E222" s="809"/>
      <c r="F222" s="477"/>
      <c r="G222" s="490"/>
    </row>
    <row r="223" spans="1:8" s="491" customFormat="1">
      <c r="A223" s="408"/>
      <c r="B223" s="407"/>
      <c r="C223" s="808"/>
      <c r="D223" s="501"/>
      <c r="E223" s="809"/>
      <c r="F223" s="477"/>
      <c r="G223" s="490"/>
    </row>
    <row r="224" spans="1:8" s="824" customFormat="1" ht="14.25" customHeight="1">
      <c r="A224" s="408"/>
      <c r="B224" s="407"/>
      <c r="C224" s="808"/>
      <c r="D224" s="501"/>
      <c r="E224" s="809"/>
      <c r="F224" s="477"/>
      <c r="G224" s="823"/>
      <c r="H224" s="819"/>
    </row>
    <row r="225" spans="1:8" s="491" customFormat="1">
      <c r="A225" s="408"/>
      <c r="B225" s="407"/>
      <c r="C225" s="808"/>
      <c r="D225" s="501"/>
      <c r="E225" s="809"/>
      <c r="F225" s="477"/>
      <c r="G225" s="490"/>
    </row>
    <row r="226" spans="1:8" s="491" customFormat="1">
      <c r="A226" s="408"/>
      <c r="B226" s="407"/>
      <c r="C226" s="808"/>
      <c r="D226" s="501"/>
      <c r="E226" s="809"/>
      <c r="F226" s="477"/>
      <c r="G226" s="490"/>
    </row>
    <row r="227" spans="1:8" s="820" customFormat="1">
      <c r="A227" s="408"/>
      <c r="B227" s="407"/>
      <c r="C227" s="808"/>
      <c r="D227" s="501"/>
      <c r="E227" s="809"/>
      <c r="F227" s="477"/>
      <c r="G227" s="490"/>
      <c r="H227" s="819"/>
    </row>
    <row r="228" spans="1:8" s="491" customFormat="1">
      <c r="A228" s="408"/>
      <c r="B228" s="407"/>
      <c r="C228" s="808"/>
      <c r="D228" s="501"/>
      <c r="E228" s="809"/>
      <c r="F228" s="477"/>
      <c r="G228" s="490"/>
    </row>
    <row r="229" spans="1:8" s="491" customFormat="1">
      <c r="A229" s="408"/>
      <c r="B229" s="407"/>
      <c r="C229" s="808"/>
      <c r="D229" s="501"/>
      <c r="E229" s="809"/>
      <c r="F229" s="477"/>
      <c r="G229" s="490"/>
    </row>
    <row r="230" spans="1:8" s="491" customFormat="1">
      <c r="A230" s="408"/>
      <c r="B230" s="407"/>
      <c r="C230" s="808"/>
      <c r="D230" s="501"/>
      <c r="E230" s="809"/>
      <c r="F230" s="477"/>
      <c r="G230" s="490"/>
    </row>
    <row r="344" spans="7:8">
      <c r="G344" s="825"/>
      <c r="H344" s="817"/>
    </row>
    <row r="345" spans="7:8">
      <c r="G345" s="825"/>
      <c r="H345" s="817"/>
    </row>
    <row r="346" spans="7:8">
      <c r="G346" s="825"/>
      <c r="H346" s="817"/>
    </row>
    <row r="347" spans="7:8">
      <c r="G347" s="825"/>
      <c r="H347" s="817"/>
    </row>
    <row r="348" spans="7:8">
      <c r="G348" s="825"/>
      <c r="H348" s="817"/>
    </row>
    <row r="349" spans="7:8">
      <c r="G349" s="825"/>
      <c r="H349" s="817"/>
    </row>
    <row r="350" spans="7:8">
      <c r="G350" s="825"/>
      <c r="H350" s="817"/>
    </row>
    <row r="351" spans="7:8">
      <c r="G351" s="825"/>
      <c r="H351" s="817"/>
    </row>
    <row r="352" spans="7:8">
      <c r="G352" s="825"/>
      <c r="H352" s="817"/>
    </row>
    <row r="353" spans="7:8">
      <c r="G353" s="825"/>
      <c r="H353" s="817"/>
    </row>
    <row r="355" spans="7:8">
      <c r="G355" s="825"/>
      <c r="H355" s="817"/>
    </row>
    <row r="356" spans="7:8">
      <c r="G356" s="825"/>
      <c r="H356" s="817"/>
    </row>
    <row r="357" spans="7:8">
      <c r="G357" s="825"/>
      <c r="H357" s="817"/>
    </row>
    <row r="358" spans="7:8">
      <c r="G358" s="825"/>
      <c r="H358" s="817"/>
    </row>
    <row r="359" spans="7:8">
      <c r="G359" s="825"/>
      <c r="H359" s="817"/>
    </row>
    <row r="361" spans="7:8">
      <c r="G361" s="825"/>
      <c r="H361" s="817"/>
    </row>
    <row r="362" spans="7:8">
      <c r="G362" s="825"/>
      <c r="H362" s="817"/>
    </row>
    <row r="363" spans="7:8">
      <c r="G363" s="825"/>
      <c r="H363" s="817"/>
    </row>
    <row r="364" spans="7:8">
      <c r="G364" s="825"/>
      <c r="H364" s="817"/>
    </row>
    <row r="365" spans="7:8">
      <c r="G365" s="825"/>
      <c r="H365" s="817"/>
    </row>
    <row r="366" spans="7:8">
      <c r="G366" s="825"/>
      <c r="H366" s="817"/>
    </row>
    <row r="367" spans="7:8">
      <c r="G367" s="825"/>
      <c r="H367" s="817"/>
    </row>
    <row r="368" spans="7:8">
      <c r="G368" s="825"/>
      <c r="H368" s="817"/>
    </row>
    <row r="369" spans="7:8">
      <c r="G369" s="825"/>
      <c r="H369" s="817"/>
    </row>
    <row r="371" spans="7:8">
      <c r="G371" s="825"/>
      <c r="H371" s="817"/>
    </row>
    <row r="372" spans="7:8">
      <c r="G372" s="825"/>
      <c r="H372" s="817"/>
    </row>
    <row r="373" spans="7:8">
      <c r="G373" s="825"/>
      <c r="H373" s="817"/>
    </row>
    <row r="374" spans="7:8">
      <c r="G374" s="825"/>
      <c r="H374" s="817"/>
    </row>
    <row r="375" spans="7:8">
      <c r="G375" s="825"/>
      <c r="H375" s="817"/>
    </row>
    <row r="376" spans="7:8">
      <c r="G376" s="825"/>
      <c r="H376" s="817"/>
    </row>
    <row r="377" spans="7:8">
      <c r="G377" s="825"/>
      <c r="H377" s="817"/>
    </row>
    <row r="378" spans="7:8">
      <c r="G378" s="825"/>
      <c r="H378" s="817"/>
    </row>
    <row r="379" spans="7:8">
      <c r="G379" s="825"/>
      <c r="H379" s="817"/>
    </row>
    <row r="380" spans="7:8">
      <c r="G380" s="825"/>
      <c r="H380" s="817"/>
    </row>
    <row r="381" spans="7:8">
      <c r="G381" s="825"/>
      <c r="H381" s="817"/>
    </row>
    <row r="382" spans="7:8">
      <c r="G382" s="825"/>
      <c r="H382" s="817"/>
    </row>
    <row r="383" spans="7:8">
      <c r="G383" s="825"/>
      <c r="H383" s="817"/>
    </row>
    <row r="384" spans="7:8">
      <c r="G384" s="825"/>
      <c r="H384" s="817"/>
    </row>
    <row r="385" spans="7:8">
      <c r="G385" s="825"/>
      <c r="H385" s="817"/>
    </row>
    <row r="386" spans="7:8">
      <c r="G386" s="825"/>
      <c r="H386" s="817"/>
    </row>
    <row r="387" spans="7:8">
      <c r="G387" s="825"/>
      <c r="H387" s="817"/>
    </row>
    <row r="388" spans="7:8">
      <c r="G388" s="825"/>
      <c r="H388" s="817"/>
    </row>
    <row r="389" spans="7:8">
      <c r="G389" s="825"/>
      <c r="H389" s="817"/>
    </row>
    <row r="390" spans="7:8">
      <c r="G390" s="825"/>
      <c r="H390" s="817"/>
    </row>
    <row r="391" spans="7:8">
      <c r="G391" s="825"/>
      <c r="H391" s="817"/>
    </row>
    <row r="392" spans="7:8">
      <c r="G392" s="825"/>
      <c r="H392" s="817"/>
    </row>
    <row r="393" spans="7:8">
      <c r="G393" s="825"/>
      <c r="H393" s="817"/>
    </row>
    <row r="394" spans="7:8">
      <c r="G394" s="825"/>
      <c r="H394" s="817"/>
    </row>
    <row r="395" spans="7:8">
      <c r="G395" s="825"/>
      <c r="H395" s="817"/>
    </row>
    <row r="396" spans="7:8">
      <c r="G396" s="825"/>
      <c r="H396" s="817"/>
    </row>
    <row r="397" spans="7:8">
      <c r="G397" s="825"/>
      <c r="H397" s="817"/>
    </row>
    <row r="398" spans="7:8">
      <c r="G398" s="825"/>
      <c r="H398" s="817"/>
    </row>
    <row r="399" spans="7:8">
      <c r="G399" s="825"/>
      <c r="H399" s="817"/>
    </row>
    <row r="400" spans="7:8">
      <c r="G400" s="825"/>
      <c r="H400" s="817"/>
    </row>
    <row r="401" spans="7:8">
      <c r="G401" s="825"/>
      <c r="H401" s="817"/>
    </row>
    <row r="402" spans="7:8">
      <c r="G402" s="825"/>
      <c r="H402" s="817"/>
    </row>
    <row r="403" spans="7:8">
      <c r="G403" s="825"/>
      <c r="H403" s="817"/>
    </row>
    <row r="404" spans="7:8">
      <c r="G404" s="825"/>
      <c r="H404" s="817"/>
    </row>
    <row r="405" spans="7:8">
      <c r="G405" s="825"/>
      <c r="H405" s="817"/>
    </row>
    <row r="406" spans="7:8">
      <c r="G406" s="825"/>
      <c r="H406" s="817"/>
    </row>
    <row r="407" spans="7:8">
      <c r="G407" s="825"/>
      <c r="H407" s="817"/>
    </row>
    <row r="408" spans="7:8">
      <c r="G408" s="825"/>
      <c r="H408" s="817"/>
    </row>
    <row r="409" spans="7:8">
      <c r="G409" s="825"/>
      <c r="H409" s="817"/>
    </row>
    <row r="410" spans="7:8">
      <c r="G410" s="825"/>
      <c r="H410" s="817"/>
    </row>
    <row r="411" spans="7:8">
      <c r="G411" s="825"/>
      <c r="H411" s="817"/>
    </row>
    <row r="412" spans="7:8">
      <c r="G412" s="825"/>
      <c r="H412" s="817"/>
    </row>
    <row r="413" spans="7:8">
      <c r="G413" s="825"/>
      <c r="H413" s="817"/>
    </row>
    <row r="414" spans="7:8">
      <c r="G414" s="825"/>
      <c r="H414" s="817"/>
    </row>
    <row r="415" spans="7:8">
      <c r="G415" s="825"/>
      <c r="H415" s="817"/>
    </row>
    <row r="416" spans="7:8">
      <c r="G416" s="825"/>
      <c r="H416" s="817"/>
    </row>
    <row r="417" spans="7:8">
      <c r="G417" s="825"/>
      <c r="H417" s="817"/>
    </row>
    <row r="418" spans="7:8">
      <c r="G418" s="825"/>
      <c r="H418" s="817"/>
    </row>
    <row r="419" spans="7:8">
      <c r="G419" s="825"/>
      <c r="H419" s="817"/>
    </row>
    <row r="420" spans="7:8">
      <c r="G420" s="825"/>
      <c r="H420" s="817"/>
    </row>
    <row r="421" spans="7:8">
      <c r="G421" s="825"/>
      <c r="H421" s="817"/>
    </row>
    <row r="422" spans="7:8">
      <c r="G422" s="825"/>
      <c r="H422" s="817"/>
    </row>
    <row r="423" spans="7:8">
      <c r="G423" s="825"/>
      <c r="H423" s="817"/>
    </row>
    <row r="424" spans="7:8">
      <c r="G424" s="825"/>
      <c r="H424" s="817"/>
    </row>
    <row r="425" spans="7:8">
      <c r="G425" s="825"/>
      <c r="H425" s="817"/>
    </row>
    <row r="426" spans="7:8">
      <c r="G426" s="825"/>
      <c r="H426" s="817"/>
    </row>
    <row r="427" spans="7:8">
      <c r="G427" s="825"/>
      <c r="H427" s="817"/>
    </row>
    <row r="428" spans="7:8">
      <c r="G428" s="825"/>
      <c r="H428" s="817"/>
    </row>
    <row r="429" spans="7:8">
      <c r="G429" s="825"/>
      <c r="H429" s="817"/>
    </row>
    <row r="430" spans="7:8">
      <c r="G430" s="825"/>
      <c r="H430" s="817"/>
    </row>
    <row r="431" spans="7:8">
      <c r="G431" s="825"/>
      <c r="H431" s="817"/>
    </row>
    <row r="432" spans="7:8">
      <c r="G432" s="825"/>
      <c r="H432" s="817"/>
    </row>
    <row r="433" spans="7:8">
      <c r="G433" s="825"/>
      <c r="H433" s="817"/>
    </row>
    <row r="434" spans="7:8">
      <c r="G434" s="825"/>
      <c r="H434" s="817"/>
    </row>
    <row r="435" spans="7:8">
      <c r="G435" s="825"/>
      <c r="H435" s="817"/>
    </row>
    <row r="436" spans="7:8">
      <c r="G436" s="825"/>
      <c r="H436" s="817"/>
    </row>
    <row r="437" spans="7:8">
      <c r="G437" s="825"/>
      <c r="H437" s="817"/>
    </row>
    <row r="438" spans="7:8">
      <c r="G438" s="825"/>
      <c r="H438" s="817"/>
    </row>
    <row r="439" spans="7:8">
      <c r="G439" s="825"/>
      <c r="H439" s="817"/>
    </row>
    <row r="440" spans="7:8">
      <c r="G440" s="825"/>
      <c r="H440" s="817"/>
    </row>
    <row r="441" spans="7:8">
      <c r="G441" s="825"/>
      <c r="H441" s="817"/>
    </row>
    <row r="442" spans="7:8">
      <c r="G442" s="825"/>
      <c r="H442" s="817"/>
    </row>
    <row r="443" spans="7:8">
      <c r="G443" s="825"/>
      <c r="H443" s="817"/>
    </row>
    <row r="444" spans="7:8">
      <c r="G444" s="825"/>
      <c r="H444" s="817"/>
    </row>
    <row r="445" spans="7:8">
      <c r="G445" s="825"/>
      <c r="H445" s="817"/>
    </row>
    <row r="446" spans="7:8">
      <c r="G446" s="825"/>
      <c r="H446" s="817"/>
    </row>
    <row r="447" spans="7:8">
      <c r="G447" s="825"/>
      <c r="H447" s="817"/>
    </row>
    <row r="448" spans="7:8">
      <c r="G448" s="825"/>
      <c r="H448" s="817"/>
    </row>
    <row r="449" spans="7:8">
      <c r="G449" s="825"/>
      <c r="H449" s="817"/>
    </row>
    <row r="450" spans="7:8">
      <c r="G450" s="825"/>
      <c r="H450" s="817"/>
    </row>
    <row r="451" spans="7:8">
      <c r="G451" s="825"/>
      <c r="H451" s="817"/>
    </row>
    <row r="452" spans="7:8">
      <c r="G452" s="825"/>
      <c r="H452" s="817"/>
    </row>
    <row r="460" spans="7:8" ht="15" customHeight="1"/>
  </sheetData>
  <sheetProtection algorithmName="SHA-512" hashValue="pLg8xRhYNOZp6bXtWwzsSMuQrl6ZX+TJONo5kG2Lv2yVwIEZ9hU7ahvgzOgHKdLSbxpq6JDtumwnBc5DV2LxOg==" saltValue="eDXvZIWll3TKLutdsQ6P3w==" spinCount="100000" sheet="1" objects="1" scenarios="1"/>
  <mergeCells count="3">
    <mergeCell ref="B7:E7"/>
    <mergeCell ref="B8:E8"/>
    <mergeCell ref="B9:E9"/>
  </mergeCells>
  <pageMargins left="0.78740157480314965" right="0.74803149606299213" top="1.3779527559055118" bottom="0.78740157480314965" header="0.51181102362204722" footer="0.51181102362204722"/>
  <pageSetup paperSize="9" scale="91" firstPageNumber="36" fitToHeight="0" orientation="portrait" r:id="rId1"/>
  <headerFooter alignWithMargins="0">
    <oddHeader>&amp;L&amp;7&amp;G</oddHeader>
    <oddFooter xml:space="preserve">&amp;R&amp;7
</oddFooter>
  </headerFooter>
  <rowBreaks count="5" manualBreakCount="5">
    <brk id="14" max="5" man="1"/>
    <brk id="48" max="5" man="1"/>
    <brk id="78" max="5" man="1"/>
    <brk id="117" max="5" man="1"/>
    <brk id="134" max="5"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J59"/>
  <sheetViews>
    <sheetView view="pageBreakPreview" zoomScaleNormal="100" zoomScaleSheetLayoutView="100" workbookViewId="0">
      <selection activeCell="A6" sqref="A6:XFD27"/>
    </sheetView>
  </sheetViews>
  <sheetFormatPr defaultColWidth="9.140625" defaultRowHeight="12.75"/>
  <cols>
    <col min="1" max="1" width="7" style="2" customWidth="1"/>
    <col min="2" max="2" width="42.28515625" style="2" customWidth="1"/>
    <col min="3" max="3" width="7.5703125" style="2" customWidth="1"/>
    <col min="4" max="4" width="9.140625" style="18"/>
    <col min="5" max="5" width="10.7109375" style="2" bestFit="1" customWidth="1"/>
    <col min="6" max="6" width="10.28515625" style="2" customWidth="1"/>
    <col min="7" max="16384" width="9.140625" style="2"/>
  </cols>
  <sheetData>
    <row r="1" spans="1:6">
      <c r="A1" s="19"/>
      <c r="B1" s="3"/>
      <c r="C1" s="1"/>
      <c r="E1" s="18"/>
      <c r="F1" s="20"/>
    </row>
    <row r="2" spans="1:6">
      <c r="A2" s="19"/>
      <c r="B2" s="3"/>
      <c r="C2" s="1"/>
      <c r="E2" s="18"/>
      <c r="F2" s="20"/>
    </row>
    <row r="3" spans="1:6">
      <c r="A3" s="19"/>
      <c r="B3" s="3"/>
      <c r="C3" s="1"/>
      <c r="E3" s="18"/>
      <c r="F3" s="20"/>
    </row>
    <row r="4" spans="1:6">
      <c r="A4" s="19"/>
      <c r="B4" s="3"/>
      <c r="C4" s="1"/>
      <c r="E4" s="18"/>
      <c r="F4" s="20"/>
    </row>
    <row r="5" spans="1:6">
      <c r="A5" s="19"/>
      <c r="B5" s="3"/>
      <c r="C5" s="1"/>
      <c r="E5" s="18"/>
      <c r="F5" s="20"/>
    </row>
    <row r="6" spans="1:6">
      <c r="A6" s="6" t="s">
        <v>7</v>
      </c>
      <c r="B6" s="21" t="s">
        <v>24</v>
      </c>
      <c r="C6" s="32" t="s">
        <v>34</v>
      </c>
      <c r="D6" s="31" t="s">
        <v>0</v>
      </c>
      <c r="E6" s="31" t="s">
        <v>33</v>
      </c>
      <c r="F6" s="30" t="s">
        <v>1</v>
      </c>
    </row>
    <row r="7" spans="1:6">
      <c r="A7" s="19"/>
      <c r="B7" s="3"/>
      <c r="C7" s="1"/>
      <c r="E7" s="18"/>
      <c r="F7" s="20"/>
    </row>
    <row r="8" spans="1:6" ht="25.5">
      <c r="A8" s="19" t="s">
        <v>2</v>
      </c>
      <c r="B8" s="13" t="s">
        <v>75</v>
      </c>
      <c r="C8" s="1"/>
      <c r="E8" s="18"/>
      <c r="F8" s="20"/>
    </row>
    <row r="9" spans="1:6">
      <c r="A9" s="19"/>
      <c r="B9" s="3"/>
      <c r="C9" s="1" t="s">
        <v>30</v>
      </c>
      <c r="D9" s="18">
        <v>1</v>
      </c>
      <c r="E9" s="18">
        <v>2000</v>
      </c>
      <c r="F9" s="20">
        <f>D9*E9</f>
        <v>2000</v>
      </c>
    </row>
    <row r="10" spans="1:6">
      <c r="A10" s="19"/>
      <c r="B10" s="3"/>
      <c r="C10" s="1"/>
      <c r="E10" s="18"/>
      <c r="F10" s="20"/>
    </row>
    <row r="11" spans="1:6" ht="273" customHeight="1">
      <c r="A11" s="14" t="s">
        <v>3</v>
      </c>
      <c r="B11" s="13" t="s">
        <v>101</v>
      </c>
      <c r="C11" s="1"/>
      <c r="E11" s="18"/>
      <c r="F11" s="20"/>
    </row>
    <row r="12" spans="1:6" ht="29.25" customHeight="1">
      <c r="A12" s="19"/>
      <c r="B12" s="35" t="s">
        <v>233</v>
      </c>
      <c r="C12" s="1" t="s">
        <v>8</v>
      </c>
      <c r="D12" s="18">
        <f>27*5</f>
        <v>135</v>
      </c>
      <c r="E12" s="18">
        <v>150</v>
      </c>
      <c r="F12" s="20">
        <f>D12*E12</f>
        <v>20250</v>
      </c>
    </row>
    <row r="13" spans="1:6" ht="31.5" customHeight="1">
      <c r="A13" s="19"/>
      <c r="B13" s="35" t="s">
        <v>234</v>
      </c>
      <c r="C13" s="1" t="s">
        <v>8</v>
      </c>
      <c r="D13" s="18">
        <f>4*2*2</f>
        <v>16</v>
      </c>
      <c r="E13" s="18">
        <v>150</v>
      </c>
      <c r="F13" s="20">
        <f>D13*E13</f>
        <v>2400</v>
      </c>
    </row>
    <row r="14" spans="1:6" ht="368.25" customHeight="1">
      <c r="A14" s="19" t="s">
        <v>4</v>
      </c>
      <c r="B14" s="13" t="s">
        <v>57</v>
      </c>
      <c r="C14" s="1"/>
      <c r="E14" s="18"/>
      <c r="F14" s="20"/>
    </row>
    <row r="15" spans="1:6" ht="29.25" customHeight="1">
      <c r="A15" s="19"/>
      <c r="B15" s="35" t="s">
        <v>233</v>
      </c>
      <c r="C15" s="1" t="s">
        <v>8</v>
      </c>
      <c r="D15" s="18">
        <v>560</v>
      </c>
      <c r="E15" s="18">
        <v>120</v>
      </c>
      <c r="F15" s="20">
        <f>D15*E15</f>
        <v>67200</v>
      </c>
    </row>
    <row r="16" spans="1:6" ht="31.5" customHeight="1">
      <c r="A16" s="19"/>
      <c r="B16" s="35" t="s">
        <v>234</v>
      </c>
      <c r="C16" s="1" t="s">
        <v>8</v>
      </c>
      <c r="D16" s="18">
        <f>25*2*2</f>
        <v>100</v>
      </c>
      <c r="E16" s="18">
        <v>120</v>
      </c>
      <c r="F16" s="20">
        <f>D16*E16</f>
        <v>12000</v>
      </c>
    </row>
    <row r="17" spans="1:10">
      <c r="A17" s="19"/>
      <c r="B17" s="3"/>
      <c r="C17" s="1"/>
      <c r="E17" s="18"/>
      <c r="F17" s="20"/>
    </row>
    <row r="18" spans="1:10" s="77" customFormat="1" ht="51">
      <c r="A18" s="19" t="s">
        <v>5</v>
      </c>
      <c r="B18" s="13" t="s">
        <v>236</v>
      </c>
      <c r="C18" s="1"/>
      <c r="D18" s="1"/>
      <c r="E18" s="1"/>
      <c r="F18" s="1"/>
      <c r="G18" s="103"/>
    </row>
    <row r="19" spans="1:10" s="77" customFormat="1">
      <c r="A19" s="82"/>
      <c r="B19" s="13"/>
      <c r="C19" s="1" t="s">
        <v>224</v>
      </c>
      <c r="D19" s="18">
        <f>27+4</f>
        <v>31</v>
      </c>
      <c r="E19" s="18">
        <v>35</v>
      </c>
      <c r="F19" s="20">
        <f>D19*E19</f>
        <v>1085</v>
      </c>
      <c r="G19" s="103"/>
      <c r="I19" s="120">
        <v>330</v>
      </c>
      <c r="J19" s="121">
        <f>I19/7.5345</f>
        <v>43.798526776826598</v>
      </c>
    </row>
    <row r="20" spans="1:10" s="77" customFormat="1">
      <c r="A20" s="82"/>
      <c r="B20" s="13"/>
      <c r="C20" s="1"/>
      <c r="D20" s="106"/>
      <c r="E20" s="106"/>
      <c r="F20" s="20"/>
    </row>
    <row r="21" spans="1:10" s="77" customFormat="1" ht="51">
      <c r="A21" s="19" t="s">
        <v>9</v>
      </c>
      <c r="B21" s="13" t="s">
        <v>237</v>
      </c>
      <c r="C21" s="1"/>
      <c r="D21" s="1"/>
      <c r="E21" s="1"/>
      <c r="F21" s="20"/>
      <c r="G21" s="103"/>
    </row>
    <row r="22" spans="1:10" s="77" customFormat="1">
      <c r="A22" s="82"/>
      <c r="B22" s="13"/>
      <c r="C22" s="1" t="s">
        <v>235</v>
      </c>
      <c r="D22" s="18">
        <v>1</v>
      </c>
      <c r="E22" s="18">
        <v>8000</v>
      </c>
      <c r="F22" s="20">
        <f>D22*E22</f>
        <v>8000</v>
      </c>
      <c r="G22" s="103"/>
      <c r="I22" s="120">
        <v>10000</v>
      </c>
      <c r="J22" s="121">
        <f>I22/7.5345</f>
        <v>1327.2280841462605</v>
      </c>
    </row>
    <row r="23" spans="1:10" ht="63.75">
      <c r="A23" s="19" t="s">
        <v>10</v>
      </c>
      <c r="B23" s="13" t="s">
        <v>102</v>
      </c>
      <c r="C23" s="1"/>
      <c r="E23" s="18"/>
      <c r="F23" s="20"/>
    </row>
    <row r="24" spans="1:10" ht="14.25">
      <c r="A24" s="19"/>
      <c r="B24" s="3"/>
      <c r="C24" s="1" t="s">
        <v>8</v>
      </c>
      <c r="D24" s="18">
        <f>0.25*(D15+D16)</f>
        <v>165</v>
      </c>
      <c r="E24" s="18">
        <v>30</v>
      </c>
      <c r="F24" s="20">
        <f>D24*E24</f>
        <v>4950</v>
      </c>
    </row>
    <row r="25" spans="1:10">
      <c r="A25" s="19"/>
      <c r="B25" s="3"/>
      <c r="C25" s="1"/>
      <c r="E25" s="18"/>
      <c r="F25" s="20"/>
    </row>
    <row r="26" spans="1:10">
      <c r="A26" s="19"/>
      <c r="B26" s="3"/>
      <c r="C26" s="1"/>
      <c r="E26" s="18"/>
      <c r="F26" s="20"/>
    </row>
    <row r="27" spans="1:10">
      <c r="A27" s="19"/>
      <c r="B27" s="23" t="s">
        <v>26</v>
      </c>
      <c r="C27" s="25"/>
      <c r="D27" s="26"/>
      <c r="E27" s="26"/>
      <c r="F27" s="27">
        <f>SUM(F8:F26)</f>
        <v>117885</v>
      </c>
    </row>
    <row r="28" spans="1:10">
      <c r="A28" s="19"/>
      <c r="B28" s="3"/>
      <c r="C28" s="1"/>
      <c r="E28" s="18"/>
      <c r="F28" s="122"/>
    </row>
    <row r="29" spans="1:10">
      <c r="A29" s="19"/>
      <c r="B29" s="3"/>
      <c r="C29" s="1"/>
      <c r="E29" s="18"/>
      <c r="F29" s="122"/>
    </row>
    <row r="30" spans="1:10">
      <c r="A30" s="19"/>
      <c r="B30" s="3"/>
      <c r="C30" s="1"/>
      <c r="E30" s="18"/>
      <c r="F30" s="122"/>
    </row>
    <row r="31" spans="1:10">
      <c r="A31" s="19"/>
      <c r="B31" s="3"/>
      <c r="C31" s="1"/>
      <c r="E31" s="18"/>
      <c r="F31" s="122"/>
    </row>
    <row r="32" spans="1:10">
      <c r="A32" s="19"/>
      <c r="B32" s="3"/>
      <c r="C32" s="1"/>
      <c r="E32" s="18"/>
      <c r="F32" s="122"/>
    </row>
    <row r="33" spans="1:6">
      <c r="A33" s="19"/>
      <c r="B33" s="3"/>
      <c r="C33" s="1"/>
      <c r="E33" s="18"/>
      <c r="F33" s="122"/>
    </row>
    <row r="34" spans="1:6">
      <c r="A34" s="19"/>
      <c r="B34" s="3"/>
      <c r="C34" s="1"/>
      <c r="E34" s="18"/>
      <c r="F34" s="122"/>
    </row>
    <row r="35" spans="1:6">
      <c r="A35" s="19"/>
      <c r="B35" s="3"/>
      <c r="C35" s="1"/>
      <c r="E35" s="18"/>
      <c r="F35" s="122"/>
    </row>
    <row r="36" spans="1:6">
      <c r="A36" s="19"/>
      <c r="B36" s="3"/>
      <c r="C36" s="1"/>
      <c r="E36" s="18"/>
      <c r="F36" s="20"/>
    </row>
    <row r="37" spans="1:6">
      <c r="A37" s="6"/>
      <c r="B37" s="7"/>
      <c r="C37" s="1"/>
      <c r="E37" s="18"/>
      <c r="F37" s="20"/>
    </row>
    <row r="38" spans="1:6">
      <c r="A38" s="6"/>
      <c r="B38" s="7"/>
      <c r="C38" s="1"/>
      <c r="E38" s="18"/>
      <c r="F38" s="20"/>
    </row>
    <row r="39" spans="1:6">
      <c r="A39" s="6"/>
      <c r="B39" s="7"/>
      <c r="C39" s="1"/>
      <c r="E39" s="18"/>
      <c r="F39" s="20"/>
    </row>
    <row r="40" spans="1:6">
      <c r="A40" s="6"/>
      <c r="B40" s="7"/>
      <c r="C40" s="1"/>
      <c r="D40" s="123"/>
      <c r="E40" s="18"/>
      <c r="F40" s="20"/>
    </row>
    <row r="41" spans="1:6">
      <c r="A41" s="6"/>
      <c r="B41" s="7"/>
      <c r="C41" s="1"/>
      <c r="E41" s="18"/>
      <c r="F41" s="20"/>
    </row>
    <row r="42" spans="1:6">
      <c r="A42" s="6"/>
      <c r="B42" s="7"/>
      <c r="C42" s="1"/>
      <c r="E42" s="18"/>
      <c r="F42" s="20"/>
    </row>
    <row r="43" spans="1:6">
      <c r="A43" s="6"/>
      <c r="B43" s="7"/>
      <c r="C43" s="1"/>
      <c r="D43" s="123"/>
      <c r="E43" s="18"/>
      <c r="F43" s="20"/>
    </row>
    <row r="44" spans="1:6">
      <c r="A44" s="6"/>
      <c r="B44" s="7"/>
      <c r="C44" s="1"/>
      <c r="D44" s="123"/>
      <c r="E44" s="18"/>
      <c r="F44" s="20"/>
    </row>
    <row r="45" spans="1:6">
      <c r="A45" s="6"/>
      <c r="B45" s="7"/>
      <c r="C45" s="1"/>
      <c r="E45" s="18"/>
      <c r="F45" s="20"/>
    </row>
    <row r="46" spans="1:6">
      <c r="A46" s="6"/>
      <c r="B46" s="7"/>
      <c r="C46" s="1"/>
      <c r="E46" s="18"/>
      <c r="F46" s="20"/>
    </row>
    <row r="47" spans="1:6">
      <c r="A47" s="6"/>
      <c r="B47" s="7"/>
      <c r="C47" s="1"/>
      <c r="E47" s="18"/>
      <c r="F47" s="20"/>
    </row>
    <row r="48" spans="1:6">
      <c r="A48" s="6"/>
      <c r="B48" s="7"/>
      <c r="C48" s="1"/>
      <c r="E48" s="18"/>
      <c r="F48" s="20"/>
    </row>
    <row r="49" spans="1:6">
      <c r="A49" s="19"/>
      <c r="B49" s="3"/>
      <c r="C49" s="1"/>
      <c r="E49" s="18"/>
      <c r="F49" s="20"/>
    </row>
    <row r="50" spans="1:6">
      <c r="A50" s="19"/>
      <c r="B50" s="3"/>
      <c r="C50" s="1"/>
      <c r="E50" s="18"/>
      <c r="F50" s="20"/>
    </row>
    <row r="51" spans="1:6">
      <c r="A51" s="19"/>
      <c r="B51" s="8"/>
      <c r="C51" s="1"/>
      <c r="E51" s="18"/>
      <c r="F51" s="20"/>
    </row>
    <row r="52" spans="1:6">
      <c r="A52" s="19"/>
      <c r="B52" s="34"/>
      <c r="C52" s="1"/>
      <c r="E52" s="18"/>
      <c r="F52" s="20"/>
    </row>
    <row r="53" spans="1:6">
      <c r="A53" s="19"/>
      <c r="B53" s="8"/>
      <c r="C53" s="9"/>
      <c r="D53" s="16"/>
      <c r="E53" s="10"/>
      <c r="F53" s="20"/>
    </row>
    <row r="54" spans="1:6">
      <c r="A54" s="19"/>
      <c r="B54" s="34"/>
      <c r="C54" s="1"/>
      <c r="E54" s="18"/>
      <c r="F54" s="20"/>
    </row>
    <row r="55" spans="1:6">
      <c r="A55" s="19"/>
      <c r="B55" s="8"/>
      <c r="C55" s="9"/>
      <c r="D55" s="16"/>
      <c r="E55" s="10"/>
      <c r="F55" s="20"/>
    </row>
    <row r="56" spans="1:6">
      <c r="A56" s="19"/>
      <c r="B56" s="3"/>
      <c r="C56" s="1"/>
      <c r="E56" s="18"/>
      <c r="F56" s="20"/>
    </row>
    <row r="57" spans="1:6">
      <c r="A57" s="19"/>
      <c r="B57" s="3"/>
      <c r="C57" s="1"/>
      <c r="E57" s="18"/>
      <c r="F57" s="20"/>
    </row>
    <row r="58" spans="1:6">
      <c r="A58" s="19"/>
      <c r="B58" s="3"/>
      <c r="C58" s="1"/>
      <c r="E58" s="18"/>
      <c r="F58" s="20"/>
    </row>
    <row r="59" spans="1:6">
      <c r="A59" s="19"/>
      <c r="B59" s="3"/>
      <c r="C59" s="1"/>
      <c r="E59" s="18"/>
      <c r="F59" s="20"/>
    </row>
  </sheetData>
  <pageMargins left="0.74803149606299202" right="0.74803149606299202" top="0.98425196850393704" bottom="0.98425196850393704" header="0.511811023622047" footer="0.511811023622047"/>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G47"/>
  <sheetViews>
    <sheetView view="pageBreakPreview" topLeftCell="A22" zoomScaleNormal="100" zoomScaleSheetLayoutView="100" workbookViewId="0">
      <selection activeCell="A6" sqref="A6:XFD27"/>
    </sheetView>
  </sheetViews>
  <sheetFormatPr defaultColWidth="9.140625" defaultRowHeight="12.75"/>
  <cols>
    <col min="1" max="1" width="7" style="41" customWidth="1"/>
    <col min="2" max="2" width="42.28515625" style="71" customWidth="1"/>
    <col min="3" max="3" width="6" style="41" customWidth="1"/>
    <col min="4" max="4" width="7.28515625" style="39" customWidth="1"/>
    <col min="5" max="5" width="10.5703125" style="40" customWidth="1"/>
    <col min="6" max="6" width="14" style="40" customWidth="1"/>
    <col min="7" max="16384" width="9.140625" style="41"/>
  </cols>
  <sheetData>
    <row r="1" spans="1:6">
      <c r="A1" s="36"/>
      <c r="B1" s="37"/>
      <c r="C1" s="38"/>
    </row>
    <row r="2" spans="1:6">
      <c r="A2" s="36"/>
      <c r="B2" s="37"/>
      <c r="C2" s="38"/>
    </row>
    <row r="3" spans="1:6">
      <c r="A3" s="36"/>
      <c r="B3" s="37"/>
      <c r="C3" s="38"/>
    </row>
    <row r="4" spans="1:6">
      <c r="A4" s="36"/>
      <c r="B4" s="37"/>
      <c r="C4" s="38"/>
    </row>
    <row r="5" spans="1:6">
      <c r="A5" s="36"/>
      <c r="B5" s="37"/>
      <c r="C5" s="38"/>
    </row>
    <row r="6" spans="1:6">
      <c r="A6" s="42" t="s">
        <v>153</v>
      </c>
      <c r="B6" s="43" t="s">
        <v>139</v>
      </c>
      <c r="C6" s="44" t="s">
        <v>34</v>
      </c>
      <c r="D6" s="45" t="s">
        <v>0</v>
      </c>
      <c r="E6" s="46" t="s">
        <v>33</v>
      </c>
      <c r="F6" s="46" t="s">
        <v>1</v>
      </c>
    </row>
    <row r="7" spans="1:6">
      <c r="A7" s="36"/>
      <c r="B7" s="47"/>
      <c r="C7" s="48"/>
      <c r="D7" s="49"/>
      <c r="E7" s="50"/>
      <c r="F7" s="51"/>
    </row>
    <row r="8" spans="1:6">
      <c r="A8" s="36"/>
      <c r="B8" s="52"/>
      <c r="C8" s="48" t="s">
        <v>140</v>
      </c>
      <c r="D8" s="53"/>
      <c r="E8" s="50"/>
      <c r="F8" s="51"/>
    </row>
    <row r="9" spans="1:6">
      <c r="A9" s="36"/>
      <c r="B9" s="54" t="s">
        <v>141</v>
      </c>
      <c r="C9" s="55"/>
      <c r="D9" s="56"/>
      <c r="E9" s="57"/>
      <c r="F9" s="58"/>
    </row>
    <row r="10" spans="1:6" ht="140.25">
      <c r="A10" s="36"/>
      <c r="B10" s="52" t="s">
        <v>142</v>
      </c>
      <c r="C10" s="59"/>
      <c r="D10" s="59"/>
      <c r="E10" s="59"/>
      <c r="F10" s="59"/>
    </row>
    <row r="11" spans="1:6">
      <c r="A11" s="36"/>
      <c r="B11" s="52"/>
      <c r="C11" s="59"/>
      <c r="D11" s="59"/>
      <c r="E11" s="59"/>
      <c r="F11" s="59"/>
    </row>
    <row r="12" spans="1:6" ht="51">
      <c r="A12" s="134" t="s">
        <v>2</v>
      </c>
      <c r="B12" s="135" t="s">
        <v>284</v>
      </c>
      <c r="C12" s="136"/>
      <c r="D12" s="137"/>
      <c r="E12" s="138"/>
      <c r="F12" s="138"/>
    </row>
    <row r="13" spans="1:6" ht="153">
      <c r="A13" s="134"/>
      <c r="B13" s="135" t="s">
        <v>143</v>
      </c>
      <c r="C13" s="136"/>
      <c r="D13" s="137"/>
      <c r="E13" s="138"/>
      <c r="F13" s="138"/>
    </row>
    <row r="14" spans="1:6">
      <c r="A14" s="134"/>
      <c r="B14" s="135" t="s">
        <v>144</v>
      </c>
      <c r="C14" s="136"/>
      <c r="D14" s="137"/>
      <c r="E14" s="138"/>
      <c r="F14" s="138"/>
    </row>
    <row r="15" spans="1:6" ht="14.25">
      <c r="A15" s="134"/>
      <c r="B15" s="135"/>
      <c r="C15" s="136" t="s">
        <v>148</v>
      </c>
      <c r="D15" s="137">
        <v>161.82</v>
      </c>
      <c r="E15" s="138">
        <v>160</v>
      </c>
      <c r="F15" s="138">
        <f>D15*E15</f>
        <v>25891.199999999997</v>
      </c>
    </row>
    <row r="16" spans="1:6">
      <c r="A16" s="134"/>
      <c r="B16" s="135"/>
      <c r="C16" s="136"/>
      <c r="D16" s="137"/>
      <c r="E16" s="138"/>
      <c r="F16" s="138"/>
    </row>
    <row r="17" spans="1:7">
      <c r="A17" s="139"/>
      <c r="B17" s="140"/>
      <c r="C17" s="136"/>
      <c r="D17" s="137"/>
      <c r="E17" s="141"/>
      <c r="F17" s="141"/>
    </row>
    <row r="18" spans="1:7">
      <c r="A18" s="139"/>
      <c r="B18" s="140"/>
      <c r="C18" s="136"/>
      <c r="D18" s="137"/>
      <c r="E18" s="141"/>
      <c r="F18" s="141"/>
    </row>
    <row r="19" spans="1:7" ht="76.5">
      <c r="A19" s="134" t="s">
        <v>3</v>
      </c>
      <c r="B19" s="142" t="s">
        <v>149</v>
      </c>
      <c r="C19" s="142"/>
      <c r="D19" s="142"/>
      <c r="E19" s="142"/>
      <c r="F19" s="142"/>
    </row>
    <row r="20" spans="1:7" ht="14.25">
      <c r="A20" s="143"/>
      <c r="B20" s="144"/>
      <c r="C20" s="145" t="s">
        <v>150</v>
      </c>
      <c r="D20" s="137">
        <f>161.82*0.25</f>
        <v>40.454999999999998</v>
      </c>
      <c r="E20" s="138">
        <v>1500</v>
      </c>
      <c r="F20" s="138">
        <f>D20*E20</f>
        <v>60682.5</v>
      </c>
    </row>
    <row r="21" spans="1:7">
      <c r="A21" s="143"/>
      <c r="B21" s="144"/>
      <c r="C21" s="146"/>
      <c r="D21" s="137"/>
      <c r="E21" s="147"/>
      <c r="F21" s="148"/>
    </row>
    <row r="22" spans="1:7" ht="114.75">
      <c r="A22" s="134" t="s">
        <v>4</v>
      </c>
      <c r="B22" s="142" t="s">
        <v>151</v>
      </c>
      <c r="C22" s="142"/>
      <c r="D22" s="137"/>
      <c r="E22" s="142"/>
      <c r="F22" s="142"/>
    </row>
    <row r="23" spans="1:7" ht="14.25">
      <c r="A23" s="143"/>
      <c r="B23" s="144"/>
      <c r="C23" s="145" t="s">
        <v>148</v>
      </c>
      <c r="D23" s="137">
        <f>D20*0.3</f>
        <v>12.1365</v>
      </c>
      <c r="E23" s="138">
        <v>400</v>
      </c>
      <c r="F23" s="138">
        <f>D23*E23</f>
        <v>4854.6000000000004</v>
      </c>
    </row>
    <row r="24" spans="1:7">
      <c r="A24" s="143"/>
      <c r="B24" s="144"/>
      <c r="C24" s="146"/>
      <c r="D24" s="149"/>
      <c r="E24" s="147"/>
      <c r="F24" s="148"/>
    </row>
    <row r="25" spans="1:7" ht="76.5">
      <c r="A25" s="134" t="s">
        <v>5</v>
      </c>
      <c r="B25" s="142" t="s">
        <v>152</v>
      </c>
      <c r="C25" s="142"/>
      <c r="D25" s="137"/>
      <c r="E25" s="142"/>
      <c r="F25" s="142"/>
    </row>
    <row r="26" spans="1:7" ht="14.25">
      <c r="A26" s="143"/>
      <c r="B26" s="144"/>
      <c r="C26" s="145" t="s">
        <v>148</v>
      </c>
      <c r="D26" s="137">
        <f>D20*0.3</f>
        <v>12.1365</v>
      </c>
      <c r="E26" s="138">
        <v>400</v>
      </c>
      <c r="F26" s="138">
        <f>D26*E26</f>
        <v>4854.6000000000004</v>
      </c>
    </row>
    <row r="27" spans="1:7">
      <c r="A27" s="139"/>
      <c r="B27" s="140"/>
      <c r="C27" s="136"/>
      <c r="D27" s="150"/>
      <c r="E27" s="141"/>
      <c r="F27" s="141"/>
    </row>
    <row r="28" spans="1:7" s="85" customFormat="1" ht="63.75">
      <c r="A28" s="151" t="s">
        <v>9</v>
      </c>
      <c r="B28" s="142" t="s">
        <v>158</v>
      </c>
      <c r="C28" s="152"/>
      <c r="D28" s="153"/>
      <c r="E28" s="154"/>
      <c r="F28" s="152"/>
      <c r="G28" s="84"/>
    </row>
    <row r="29" spans="1:7" s="85" customFormat="1" ht="15">
      <c r="A29" s="151"/>
      <c r="B29" s="155"/>
      <c r="C29" s="145" t="s">
        <v>146</v>
      </c>
      <c r="D29" s="137">
        <f>D15</f>
        <v>161.82</v>
      </c>
      <c r="E29" s="138">
        <v>250</v>
      </c>
      <c r="F29" s="138">
        <f>D29*E29</f>
        <v>40455</v>
      </c>
      <c r="G29" s="86"/>
    </row>
    <row r="30" spans="1:7">
      <c r="A30" s="42"/>
      <c r="B30" s="60"/>
      <c r="C30" s="38"/>
    </row>
    <row r="31" spans="1:7">
      <c r="A31" s="36"/>
      <c r="B31" s="62" t="s">
        <v>147</v>
      </c>
      <c r="C31" s="63"/>
      <c r="D31" s="64"/>
      <c r="E31" s="65"/>
      <c r="F31" s="66">
        <f>SUM(F17:F30)</f>
        <v>110846.70000000001</v>
      </c>
    </row>
    <row r="32" spans="1:7">
      <c r="A32" s="42"/>
      <c r="B32" s="60"/>
      <c r="C32" s="38"/>
      <c r="D32" s="61"/>
    </row>
    <row r="33" spans="1:5">
      <c r="A33" s="42"/>
      <c r="B33" s="60"/>
      <c r="C33" s="38"/>
    </row>
    <row r="34" spans="1:5">
      <c r="A34" s="42"/>
      <c r="B34" s="60"/>
      <c r="C34" s="38"/>
    </row>
    <row r="35" spans="1:5">
      <c r="A35" s="42"/>
      <c r="B35" s="60"/>
      <c r="C35" s="38"/>
    </row>
    <row r="36" spans="1:5">
      <c r="A36" s="42"/>
      <c r="B36" s="60"/>
      <c r="C36" s="38"/>
    </row>
    <row r="37" spans="1:5">
      <c r="A37" s="36"/>
      <c r="B37" s="37"/>
      <c r="C37" s="38"/>
    </row>
    <row r="38" spans="1:5">
      <c r="A38" s="36"/>
      <c r="B38" s="37"/>
      <c r="C38" s="38"/>
    </row>
    <row r="39" spans="1:5">
      <c r="A39" s="36"/>
      <c r="B39" s="60"/>
      <c r="C39" s="38"/>
    </row>
    <row r="40" spans="1:5">
      <c r="A40" s="36"/>
      <c r="B40" s="67"/>
      <c r="C40" s="38"/>
    </row>
    <row r="41" spans="1:5">
      <c r="A41" s="36"/>
      <c r="B41" s="60"/>
      <c r="C41" s="68"/>
      <c r="D41" s="69"/>
      <c r="E41" s="70"/>
    </row>
    <row r="42" spans="1:5">
      <c r="A42" s="36"/>
      <c r="B42" s="67"/>
      <c r="C42" s="38"/>
    </row>
    <row r="43" spans="1:5">
      <c r="A43" s="36"/>
      <c r="B43" s="60"/>
      <c r="C43" s="68"/>
      <c r="D43" s="69"/>
      <c r="E43" s="70"/>
    </row>
    <row r="44" spans="1:5">
      <c r="A44" s="36"/>
      <c r="B44" s="37"/>
      <c r="C44" s="38"/>
    </row>
    <row r="45" spans="1:5">
      <c r="A45" s="36"/>
      <c r="B45" s="37"/>
      <c r="C45" s="38"/>
    </row>
    <row r="46" spans="1:5">
      <c r="A46" s="36"/>
      <c r="B46" s="37"/>
      <c r="C46" s="38"/>
    </row>
    <row r="47" spans="1:5">
      <c r="A47" s="36"/>
      <c r="B47" s="37"/>
      <c r="C47" s="38"/>
    </row>
  </sheetData>
  <pageMargins left="0.74803149606299202" right="0.74803149606299202" top="0.98425196850393704" bottom="0.98425196850393704" header="0.511811023622047" footer="0.511811023622047"/>
  <pageSetup paperSize="9" orientation="portrait" r:id="rId1"/>
  <headerFooter alignWithMargins="0"/>
  <rowBreaks count="1" manualBreakCount="1">
    <brk id="16"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K144"/>
  <sheetViews>
    <sheetView view="pageBreakPreview" topLeftCell="A55" zoomScaleNormal="100" zoomScaleSheetLayoutView="100" workbookViewId="0">
      <selection activeCell="A6" sqref="A6:XFD27"/>
    </sheetView>
  </sheetViews>
  <sheetFormatPr defaultColWidth="9.140625" defaultRowHeight="12.75"/>
  <cols>
    <col min="1" max="1" width="7" style="77" customWidth="1"/>
    <col min="2" max="2" width="42.7109375" style="77" customWidth="1"/>
    <col min="3" max="3" width="9.140625" style="77"/>
    <col min="4" max="4" width="9.140625" style="269"/>
    <col min="5" max="5" width="9" style="77" customWidth="1"/>
    <col min="6" max="6" width="10.28515625" style="77" customWidth="1"/>
    <col min="7" max="14" width="0" style="77" hidden="1" customWidth="1"/>
    <col min="15" max="16384" width="9.140625" style="77"/>
  </cols>
  <sheetData>
    <row r="6" spans="1:6">
      <c r="A6" s="266" t="s">
        <v>13</v>
      </c>
      <c r="B6" s="267" t="s">
        <v>12</v>
      </c>
      <c r="C6" s="83" t="s">
        <v>34</v>
      </c>
      <c r="D6" s="109" t="s">
        <v>0</v>
      </c>
      <c r="E6" s="109" t="s">
        <v>33</v>
      </c>
      <c r="F6" s="106" t="s">
        <v>1</v>
      </c>
    </row>
    <row r="7" spans="1:6">
      <c r="A7" s="82"/>
      <c r="B7" s="327"/>
      <c r="C7" s="268"/>
      <c r="E7" s="269"/>
      <c r="F7" s="105"/>
    </row>
    <row r="8" spans="1:6">
      <c r="A8" s="82"/>
      <c r="B8" s="108" t="str">
        <f>'M.1.1_2.1_ARH'!B781</f>
        <v>Ojačanje zidova stubišta FRP tkaninama</v>
      </c>
      <c r="C8" s="268"/>
      <c r="E8" s="269"/>
      <c r="F8" s="105"/>
    </row>
    <row r="9" spans="1:6">
      <c r="A9" s="82"/>
      <c r="B9" s="327"/>
      <c r="C9" s="268"/>
      <c r="E9" s="269"/>
      <c r="F9" s="105"/>
    </row>
    <row r="10" spans="1:6" s="112" customFormat="1" ht="16.5">
      <c r="A10" s="82"/>
      <c r="B10" s="108"/>
      <c r="C10" s="83"/>
      <c r="D10" s="109"/>
      <c r="E10" s="110"/>
      <c r="F10" s="111"/>
    </row>
    <row r="11" spans="1:6" s="112" customFormat="1" ht="248.25" customHeight="1">
      <c r="A11" s="82" t="s">
        <v>3</v>
      </c>
      <c r="B11" s="297" t="s">
        <v>364</v>
      </c>
      <c r="C11" s="83"/>
      <c r="D11" s="113"/>
      <c r="E11" s="110"/>
      <c r="F11" s="111"/>
    </row>
    <row r="12" spans="1:6" s="116" customFormat="1">
      <c r="A12" s="114"/>
      <c r="B12" s="115"/>
      <c r="C12" s="268" t="s">
        <v>29</v>
      </c>
      <c r="D12" s="269">
        <f>D18*0.3+D19*0.6</f>
        <v>534.846</v>
      </c>
      <c r="E12" s="269">
        <v>35</v>
      </c>
      <c r="F12" s="105">
        <f>D12*E12</f>
        <v>18719.61</v>
      </c>
    </row>
    <row r="13" spans="1:6" s="112" customFormat="1" ht="16.5">
      <c r="A13" s="82"/>
      <c r="B13" s="104"/>
      <c r="C13" s="83"/>
      <c r="D13" s="109"/>
      <c r="E13" s="110"/>
      <c r="F13" s="111"/>
    </row>
    <row r="14" spans="1:6" s="112" customFormat="1" ht="191.25">
      <c r="A14" s="82" t="s">
        <v>3</v>
      </c>
      <c r="B14" s="297" t="s">
        <v>242</v>
      </c>
      <c r="C14" s="83"/>
      <c r="D14" s="109"/>
      <c r="E14" s="109"/>
      <c r="F14" s="105"/>
    </row>
    <row r="15" spans="1:6" s="116" customFormat="1">
      <c r="A15" s="114"/>
      <c r="B15" s="115"/>
      <c r="C15" s="268" t="s">
        <v>15</v>
      </c>
      <c r="D15" s="269">
        <v>880</v>
      </c>
      <c r="E15" s="269">
        <v>500</v>
      </c>
      <c r="F15" s="105">
        <f>D15*E15</f>
        <v>440000</v>
      </c>
    </row>
    <row r="16" spans="1:6" s="112" customFormat="1" ht="16.5">
      <c r="A16" s="82"/>
      <c r="B16" s="104"/>
      <c r="C16" s="83"/>
      <c r="D16" s="109"/>
      <c r="E16" s="109"/>
      <c r="F16" s="105"/>
    </row>
    <row r="17" spans="1:6" s="112" customFormat="1" ht="319.5" customHeight="1">
      <c r="A17" s="82" t="s">
        <v>4</v>
      </c>
      <c r="B17" s="297" t="s">
        <v>243</v>
      </c>
      <c r="C17" s="83"/>
      <c r="D17" s="109"/>
      <c r="E17" s="109"/>
      <c r="F17" s="105"/>
    </row>
    <row r="18" spans="1:6" s="116" customFormat="1">
      <c r="A18" s="114"/>
      <c r="B18" s="328" t="s">
        <v>244</v>
      </c>
      <c r="C18" s="268" t="s">
        <v>224</v>
      </c>
      <c r="D18" s="269">
        <v>1352</v>
      </c>
      <c r="E18" s="269">
        <v>300</v>
      </c>
      <c r="F18" s="105">
        <f>D18*E18</f>
        <v>405600</v>
      </c>
    </row>
    <row r="19" spans="1:6" s="116" customFormat="1">
      <c r="A19" s="114"/>
      <c r="B19" s="328" t="s">
        <v>245</v>
      </c>
      <c r="C19" s="268" t="s">
        <v>224</v>
      </c>
      <c r="D19" s="269">
        <v>215.41</v>
      </c>
      <c r="E19" s="269">
        <v>300</v>
      </c>
      <c r="F19" s="105">
        <f>D19*E19</f>
        <v>64623</v>
      </c>
    </row>
    <row r="20" spans="1:6">
      <c r="A20" s="82"/>
      <c r="B20" s="327"/>
      <c r="C20" s="268"/>
      <c r="E20" s="269"/>
      <c r="F20" s="105"/>
    </row>
    <row r="21" spans="1:6" ht="63.75">
      <c r="A21" s="82" t="s">
        <v>10</v>
      </c>
      <c r="B21" s="295" t="s">
        <v>104</v>
      </c>
      <c r="C21" s="112"/>
      <c r="E21" s="269"/>
      <c r="F21" s="105"/>
    </row>
    <row r="22" spans="1:6">
      <c r="A22" s="82"/>
      <c r="B22" s="300"/>
      <c r="C22" s="268" t="s">
        <v>29</v>
      </c>
      <c r="D22" s="269">
        <f>D12</f>
        <v>534.846</v>
      </c>
      <c r="E22" s="269">
        <v>220</v>
      </c>
      <c r="F22" s="105">
        <f>D22*E22</f>
        <v>117666.12</v>
      </c>
    </row>
    <row r="23" spans="1:6">
      <c r="A23" s="82"/>
      <c r="B23" s="327"/>
      <c r="C23" s="268"/>
      <c r="E23" s="269"/>
      <c r="F23" s="105"/>
    </row>
    <row r="24" spans="1:6" ht="176.25" customHeight="1">
      <c r="A24" s="82" t="s">
        <v>58</v>
      </c>
      <c r="B24" s="295" t="s">
        <v>48</v>
      </c>
      <c r="C24" s="329"/>
      <c r="E24" s="269"/>
      <c r="F24" s="105"/>
    </row>
    <row r="25" spans="1:6" ht="15">
      <c r="A25" s="82"/>
      <c r="B25" s="330"/>
      <c r="C25" s="268" t="s">
        <v>332</v>
      </c>
      <c r="D25" s="269">
        <f>D22</f>
        <v>534.846</v>
      </c>
      <c r="E25" s="269">
        <v>125</v>
      </c>
      <c r="F25" s="105">
        <f>D25*E25</f>
        <v>66855.75</v>
      </c>
    </row>
    <row r="26" spans="1:6">
      <c r="A26" s="82"/>
      <c r="B26" s="327"/>
      <c r="C26" s="268"/>
      <c r="E26" s="269"/>
      <c r="F26" s="105"/>
    </row>
    <row r="27" spans="1:6">
      <c r="A27" s="82"/>
      <c r="B27" s="327"/>
      <c r="C27" s="268"/>
      <c r="E27" s="269"/>
      <c r="F27" s="105"/>
    </row>
    <row r="28" spans="1:6" ht="23.25" customHeight="1">
      <c r="A28" s="82"/>
      <c r="B28" s="108" t="s">
        <v>138</v>
      </c>
      <c r="C28" s="268"/>
      <c r="E28" s="269"/>
      <c r="F28" s="105"/>
    </row>
    <row r="29" spans="1:6" ht="111.75" customHeight="1">
      <c r="A29" s="82" t="s">
        <v>59</v>
      </c>
      <c r="B29" s="330" t="s">
        <v>365</v>
      </c>
      <c r="C29" s="112"/>
      <c r="E29" s="269"/>
      <c r="F29" s="105"/>
    </row>
    <row r="30" spans="1:6">
      <c r="A30" s="82"/>
      <c r="B30" s="295" t="s">
        <v>54</v>
      </c>
      <c r="C30" s="268"/>
      <c r="E30" s="269"/>
      <c r="F30" s="105"/>
    </row>
    <row r="31" spans="1:6" ht="13.5">
      <c r="A31" s="82"/>
      <c r="B31" s="299"/>
      <c r="C31" s="268" t="s">
        <v>29</v>
      </c>
      <c r="D31" s="269">
        <f>'M.1.1_2.1_ARH'!D832+'M.1.1_2.1_ARH'!D833</f>
        <v>720</v>
      </c>
      <c r="E31" s="269">
        <v>220</v>
      </c>
      <c r="F31" s="105">
        <f>D31*E31</f>
        <v>158400</v>
      </c>
    </row>
    <row r="32" spans="1:6">
      <c r="A32" s="82"/>
      <c r="B32" s="273"/>
      <c r="C32" s="268"/>
      <c r="E32" s="269"/>
      <c r="F32" s="105"/>
    </row>
    <row r="33" spans="1:11" ht="310.5" customHeight="1">
      <c r="A33" s="82" t="s">
        <v>60</v>
      </c>
      <c r="B33" s="330" t="s">
        <v>79</v>
      </c>
      <c r="C33" s="112"/>
      <c r="E33" s="269"/>
      <c r="F33" s="105"/>
    </row>
    <row r="34" spans="1:11">
      <c r="A34" s="82"/>
      <c r="B34" s="295" t="s">
        <v>54</v>
      </c>
      <c r="C34" s="268"/>
      <c r="E34" s="269"/>
      <c r="F34" s="105"/>
    </row>
    <row r="35" spans="1:11" ht="13.5">
      <c r="A35" s="82"/>
      <c r="B35" s="299"/>
      <c r="C35" s="268" t="s">
        <v>29</v>
      </c>
      <c r="D35" s="269">
        <f>D31</f>
        <v>720</v>
      </c>
      <c r="E35" s="269">
        <v>300</v>
      </c>
      <c r="F35" s="105">
        <f>D35*E35</f>
        <v>216000</v>
      </c>
    </row>
    <row r="36" spans="1:11" ht="135" customHeight="1">
      <c r="A36" s="82" t="s">
        <v>61</v>
      </c>
      <c r="B36" s="330" t="s">
        <v>81</v>
      </c>
      <c r="C36" s="112"/>
      <c r="E36" s="269"/>
      <c r="F36" s="105"/>
    </row>
    <row r="37" spans="1:11">
      <c r="A37" s="82"/>
      <c r="B37" s="295" t="s">
        <v>54</v>
      </c>
      <c r="C37" s="268"/>
      <c r="E37" s="269"/>
      <c r="F37" s="105"/>
    </row>
    <row r="38" spans="1:11">
      <c r="A38" s="82"/>
      <c r="B38" s="300"/>
      <c r="C38" s="268" t="s">
        <v>15</v>
      </c>
      <c r="D38" s="269">
        <f>(4+6+12+18+3)*2</f>
        <v>86</v>
      </c>
      <c r="E38" s="269">
        <v>200</v>
      </c>
      <c r="F38" s="105">
        <f>D38*E38</f>
        <v>17200</v>
      </c>
    </row>
    <row r="39" spans="1:11" ht="180" customHeight="1">
      <c r="A39" s="82" t="s">
        <v>62</v>
      </c>
      <c r="B39" s="330" t="s">
        <v>80</v>
      </c>
      <c r="C39" s="268"/>
      <c r="E39" s="269"/>
      <c r="F39" s="105"/>
    </row>
    <row r="40" spans="1:11">
      <c r="A40" s="82"/>
      <c r="B40" s="331" t="s">
        <v>54</v>
      </c>
      <c r="C40" s="268"/>
      <c r="E40" s="269"/>
      <c r="F40" s="105"/>
    </row>
    <row r="41" spans="1:11">
      <c r="A41" s="82"/>
      <c r="B41" s="330"/>
      <c r="C41" s="268" t="s">
        <v>15</v>
      </c>
      <c r="D41" s="269">
        <f>D35*5</f>
        <v>3600</v>
      </c>
      <c r="E41" s="269">
        <v>55.2</v>
      </c>
      <c r="F41" s="105">
        <f t="shared" ref="F41" si="0">D41*E41</f>
        <v>198720</v>
      </c>
      <c r="H41" s="268" t="s">
        <v>76</v>
      </c>
      <c r="I41" s="269">
        <v>27.6</v>
      </c>
      <c r="K41" s="332" t="s">
        <v>77</v>
      </c>
    </row>
    <row r="42" spans="1:11">
      <c r="A42" s="82"/>
      <c r="B42" s="273"/>
      <c r="C42" s="268"/>
      <c r="E42" s="269"/>
      <c r="F42" s="105"/>
    </row>
    <row r="43" spans="1:11" ht="63.75">
      <c r="A43" s="82" t="s">
        <v>63</v>
      </c>
      <c r="B43" s="295" t="s">
        <v>104</v>
      </c>
      <c r="C43" s="112"/>
      <c r="E43" s="269"/>
      <c r="F43" s="105"/>
    </row>
    <row r="44" spans="1:11">
      <c r="A44" s="82"/>
      <c r="B44" s="300"/>
      <c r="C44" s="268" t="s">
        <v>29</v>
      </c>
      <c r="D44" s="269">
        <f>D35</f>
        <v>720</v>
      </c>
      <c r="E44" s="269">
        <v>220</v>
      </c>
      <c r="F44" s="105">
        <f>D44*E44</f>
        <v>158400</v>
      </c>
    </row>
    <row r="45" spans="1:11" ht="10.5" customHeight="1">
      <c r="A45" s="82"/>
      <c r="B45" s="333"/>
      <c r="E45" s="269"/>
      <c r="F45" s="105"/>
    </row>
    <row r="46" spans="1:11" ht="176.25" customHeight="1">
      <c r="A46" s="82" t="s">
        <v>64</v>
      </c>
      <c r="B46" s="295" t="s">
        <v>48</v>
      </c>
      <c r="C46" s="329"/>
      <c r="E46" s="269"/>
      <c r="F46" s="105"/>
    </row>
    <row r="47" spans="1:11" ht="15">
      <c r="A47" s="82"/>
      <c r="B47" s="330"/>
      <c r="C47" s="268" t="s">
        <v>332</v>
      </c>
      <c r="D47" s="269">
        <f>D44</f>
        <v>720</v>
      </c>
      <c r="E47" s="269">
        <v>125</v>
      </c>
      <c r="F47" s="105">
        <f>D47*E47</f>
        <v>90000</v>
      </c>
    </row>
    <row r="48" spans="1:11">
      <c r="A48" s="82"/>
      <c r="B48" s="334" t="s">
        <v>43</v>
      </c>
      <c r="E48" s="269"/>
      <c r="F48" s="105"/>
    </row>
    <row r="49" spans="1:6" ht="114.75">
      <c r="A49" s="82" t="s">
        <v>65</v>
      </c>
      <c r="B49" s="295" t="s">
        <v>105</v>
      </c>
      <c r="C49" s="112"/>
      <c r="E49" s="269"/>
      <c r="F49" s="105"/>
    </row>
    <row r="50" spans="1:6">
      <c r="A50" s="82"/>
      <c r="B50" s="335" t="s">
        <v>246</v>
      </c>
      <c r="C50" s="77" t="s">
        <v>25</v>
      </c>
      <c r="D50" s="269">
        <f>2.536*1.5*'M.1.1_2.1_ARH'!D928</f>
        <v>912.96</v>
      </c>
      <c r="E50" s="269">
        <v>35</v>
      </c>
      <c r="F50" s="105">
        <f>D50*E50</f>
        <v>31953.600000000002</v>
      </c>
    </row>
    <row r="51" spans="1:6">
      <c r="A51" s="82"/>
      <c r="B51" s="335" t="s">
        <v>128</v>
      </c>
      <c r="C51" s="77" t="s">
        <v>25</v>
      </c>
      <c r="D51" s="269">
        <f>0.1*0.1*0.008*240*7850</f>
        <v>150.72000000000003</v>
      </c>
      <c r="E51" s="269">
        <v>50</v>
      </c>
      <c r="F51" s="105">
        <f>D51*E51</f>
        <v>7536.0000000000018</v>
      </c>
    </row>
    <row r="52" spans="1:6">
      <c r="A52" s="82"/>
      <c r="B52" s="335"/>
      <c r="E52" s="269"/>
      <c r="F52" s="105"/>
    </row>
    <row r="53" spans="1:6" ht="114.75" customHeight="1">
      <c r="A53" s="82" t="s">
        <v>66</v>
      </c>
      <c r="B53" s="295" t="s">
        <v>78</v>
      </c>
      <c r="C53" s="112"/>
      <c r="E53" s="269"/>
      <c r="F53" s="105"/>
    </row>
    <row r="54" spans="1:6">
      <c r="A54" s="82"/>
      <c r="B54" s="335" t="s">
        <v>50</v>
      </c>
      <c r="C54" s="77" t="s">
        <v>15</v>
      </c>
      <c r="D54" s="269">
        <v>4</v>
      </c>
      <c r="E54" s="269">
        <v>1000</v>
      </c>
      <c r="F54" s="105">
        <f>D54*E54</f>
        <v>4000</v>
      </c>
    </row>
    <row r="55" spans="1:6">
      <c r="A55" s="82"/>
      <c r="B55" s="335"/>
      <c r="E55" s="269"/>
      <c r="F55" s="105"/>
    </row>
    <row r="56" spans="1:6">
      <c r="A56" s="82"/>
      <c r="B56" s="335"/>
      <c r="E56" s="269"/>
      <c r="F56" s="105"/>
    </row>
    <row r="57" spans="1:6">
      <c r="A57" s="82"/>
      <c r="B57" s="335"/>
      <c r="E57" s="269"/>
      <c r="F57" s="105"/>
    </row>
    <row r="58" spans="1:6">
      <c r="A58" s="82"/>
      <c r="B58" s="335"/>
      <c r="E58" s="269"/>
      <c r="F58" s="105"/>
    </row>
    <row r="59" spans="1:6">
      <c r="A59" s="82"/>
      <c r="B59" s="335"/>
      <c r="E59" s="269"/>
      <c r="F59" s="105"/>
    </row>
    <row r="60" spans="1:6">
      <c r="A60" s="82"/>
      <c r="B60" s="335"/>
      <c r="E60" s="269"/>
      <c r="F60" s="105"/>
    </row>
    <row r="61" spans="1:6">
      <c r="A61" s="82"/>
      <c r="B61" s="335"/>
      <c r="E61" s="269"/>
      <c r="F61" s="105"/>
    </row>
    <row r="62" spans="1:6">
      <c r="A62" s="82"/>
      <c r="B62" s="335"/>
      <c r="E62" s="269"/>
      <c r="F62" s="105"/>
    </row>
    <row r="63" spans="1:6">
      <c r="A63" s="82"/>
      <c r="B63" s="335"/>
      <c r="E63" s="269"/>
      <c r="F63" s="105"/>
    </row>
    <row r="64" spans="1:6">
      <c r="A64" s="82"/>
      <c r="B64" s="335"/>
      <c r="E64" s="269"/>
      <c r="F64" s="105"/>
    </row>
    <row r="65" spans="1:6">
      <c r="A65" s="304"/>
      <c r="B65" s="336" t="s">
        <v>106</v>
      </c>
      <c r="C65" s="325"/>
      <c r="D65" s="107"/>
      <c r="E65" s="326"/>
      <c r="F65" s="305"/>
    </row>
    <row r="66" spans="1:6" ht="178.5">
      <c r="A66" s="304" t="s">
        <v>67</v>
      </c>
      <c r="B66" s="296" t="s">
        <v>129</v>
      </c>
      <c r="C66" s="325"/>
      <c r="D66" s="107"/>
      <c r="E66" s="326"/>
      <c r="F66" s="305"/>
    </row>
    <row r="67" spans="1:6">
      <c r="A67" s="304"/>
      <c r="B67" s="337" t="s">
        <v>54</v>
      </c>
      <c r="C67" s="325"/>
      <c r="D67" s="107"/>
      <c r="E67" s="326"/>
      <c r="F67" s="305"/>
    </row>
    <row r="68" spans="1:6">
      <c r="A68" s="304"/>
      <c r="B68" s="338"/>
      <c r="C68" s="325" t="s">
        <v>29</v>
      </c>
      <c r="D68" s="326">
        <f>'M.1.1_2.1_ARH'!D776</f>
        <v>1540</v>
      </c>
      <c r="E68" s="326">
        <v>220</v>
      </c>
      <c r="F68" s="105">
        <f>D68*E68</f>
        <v>338800</v>
      </c>
    </row>
    <row r="69" spans="1:6">
      <c r="A69" s="304"/>
      <c r="B69" s="338"/>
      <c r="C69" s="325"/>
      <c r="D69" s="107"/>
      <c r="E69" s="326"/>
      <c r="F69" s="305"/>
    </row>
    <row r="70" spans="1:6" ht="51">
      <c r="A70" s="304" t="s">
        <v>68</v>
      </c>
      <c r="B70" s="296" t="s">
        <v>107</v>
      </c>
      <c r="C70" s="339"/>
      <c r="D70" s="326"/>
      <c r="E70" s="326"/>
      <c r="F70" s="305"/>
    </row>
    <row r="71" spans="1:6" ht="16.5">
      <c r="A71" s="304"/>
      <c r="B71" s="340"/>
      <c r="C71" s="107" t="s">
        <v>29</v>
      </c>
      <c r="D71" s="326">
        <f>D68</f>
        <v>1540</v>
      </c>
      <c r="E71" s="326">
        <v>200</v>
      </c>
      <c r="F71" s="105">
        <f>D71*E71</f>
        <v>308000</v>
      </c>
    </row>
    <row r="72" spans="1:6">
      <c r="A72" s="82"/>
      <c r="B72" s="334" t="s">
        <v>247</v>
      </c>
      <c r="E72" s="269"/>
      <c r="F72" s="105"/>
    </row>
    <row r="73" spans="1:6" ht="172.5" customHeight="1">
      <c r="A73" s="82" t="s">
        <v>69</v>
      </c>
      <c r="B73" s="301" t="s">
        <v>276</v>
      </c>
      <c r="C73" s="112"/>
      <c r="D73" s="105"/>
      <c r="E73" s="269"/>
      <c r="F73" s="105"/>
    </row>
    <row r="74" spans="1:6" ht="15.75" customHeight="1">
      <c r="A74" s="82"/>
      <c r="B74" s="301"/>
      <c r="C74" s="112"/>
      <c r="D74" s="105"/>
      <c r="E74" s="269"/>
      <c r="F74" s="105"/>
    </row>
    <row r="75" spans="1:6" ht="12.75" customHeight="1">
      <c r="A75" s="82"/>
      <c r="B75" s="302" t="s">
        <v>209</v>
      </c>
      <c r="C75" s="268"/>
      <c r="E75" s="269"/>
      <c r="F75" s="105"/>
    </row>
    <row r="76" spans="1:6">
      <c r="A76" s="82"/>
      <c r="B76" s="341" t="s">
        <v>210</v>
      </c>
      <c r="C76" s="77" t="s">
        <v>29</v>
      </c>
      <c r="D76" s="269">
        <f>35.23*2</f>
        <v>70.459999999999994</v>
      </c>
      <c r="E76" s="269">
        <v>450</v>
      </c>
      <c r="F76" s="105">
        <f>D76*E76</f>
        <v>31706.999999999996</v>
      </c>
    </row>
    <row r="77" spans="1:6">
      <c r="A77" s="82"/>
      <c r="B77" s="302" t="s">
        <v>211</v>
      </c>
      <c r="E77" s="269"/>
      <c r="F77" s="105"/>
    </row>
    <row r="78" spans="1:6">
      <c r="A78" s="82"/>
      <c r="B78" s="341" t="s">
        <v>212</v>
      </c>
      <c r="C78" s="77" t="s">
        <v>29</v>
      </c>
      <c r="D78" s="269">
        <f>45.23</f>
        <v>45.23</v>
      </c>
      <c r="E78" s="269">
        <v>450</v>
      </c>
      <c r="F78" s="105">
        <f>D78*E78</f>
        <v>20353.5</v>
      </c>
    </row>
    <row r="79" spans="1:6">
      <c r="A79" s="82"/>
      <c r="B79" s="341" t="s">
        <v>213</v>
      </c>
      <c r="C79" s="77" t="s">
        <v>29</v>
      </c>
      <c r="D79" s="269">
        <f>30.67</f>
        <v>30.67</v>
      </c>
      <c r="E79" s="269">
        <v>450</v>
      </c>
      <c r="F79" s="105">
        <f>D79*E79</f>
        <v>13801.5</v>
      </c>
    </row>
    <row r="80" spans="1:6">
      <c r="A80" s="82"/>
      <c r="B80" s="341" t="s">
        <v>275</v>
      </c>
      <c r="C80" s="77" t="s">
        <v>29</v>
      </c>
      <c r="D80" s="269">
        <v>106.47</v>
      </c>
      <c r="E80" s="269">
        <v>450</v>
      </c>
      <c r="F80" s="105">
        <f>D80*E80</f>
        <v>47911.5</v>
      </c>
    </row>
    <row r="81" spans="1:6">
      <c r="A81" s="82"/>
      <c r="B81" s="335"/>
      <c r="E81" s="269"/>
      <c r="F81" s="105"/>
    </row>
    <row r="82" spans="1:6" ht="145.5" customHeight="1">
      <c r="A82" s="82" t="s">
        <v>90</v>
      </c>
      <c r="B82" s="295" t="s">
        <v>114</v>
      </c>
      <c r="C82" s="112"/>
      <c r="E82" s="269"/>
      <c r="F82" s="105"/>
    </row>
    <row r="83" spans="1:6">
      <c r="A83" s="82"/>
      <c r="B83" s="328" t="s">
        <v>115</v>
      </c>
      <c r="C83" s="268" t="s">
        <v>29</v>
      </c>
      <c r="D83" s="269">
        <f>SUM(D76:D80)*2</f>
        <v>505.66</v>
      </c>
      <c r="E83" s="269">
        <v>220</v>
      </c>
      <c r="F83" s="105">
        <f>D83*E83</f>
        <v>111245.20000000001</v>
      </c>
    </row>
    <row r="84" spans="1:6" ht="10.5" customHeight="1">
      <c r="A84" s="82"/>
      <c r="B84" s="333"/>
      <c r="E84" s="269"/>
      <c r="F84" s="105"/>
    </row>
    <row r="85" spans="1:6" ht="171" customHeight="1">
      <c r="A85" s="82" t="s">
        <v>94</v>
      </c>
      <c r="B85" s="295" t="s">
        <v>48</v>
      </c>
      <c r="C85" s="112"/>
      <c r="E85" s="269"/>
      <c r="F85" s="105"/>
    </row>
    <row r="86" spans="1:6">
      <c r="A86" s="82"/>
      <c r="B86" s="300"/>
      <c r="C86" s="268" t="s">
        <v>29</v>
      </c>
      <c r="D86" s="269">
        <f>D83</f>
        <v>505.66</v>
      </c>
      <c r="E86" s="269">
        <v>120</v>
      </c>
      <c r="F86" s="105">
        <f>D86*E86</f>
        <v>60679.200000000004</v>
      </c>
    </row>
    <row r="87" spans="1:6">
      <c r="A87" s="82"/>
      <c r="B87" s="300"/>
      <c r="C87" s="268"/>
      <c r="E87" s="269"/>
      <c r="F87" s="105"/>
    </row>
    <row r="88" spans="1:6">
      <c r="A88" s="82"/>
      <c r="B88" s="300"/>
      <c r="C88" s="268"/>
      <c r="E88" s="269"/>
      <c r="F88" s="105"/>
    </row>
    <row r="89" spans="1:6" ht="25.5">
      <c r="A89" s="82"/>
      <c r="B89" s="303" t="s">
        <v>248</v>
      </c>
      <c r="C89" s="268"/>
      <c r="E89" s="269"/>
      <c r="F89" s="105"/>
    </row>
    <row r="90" spans="1:6" ht="114.75">
      <c r="A90" s="82" t="s">
        <v>100</v>
      </c>
      <c r="B90" s="301" t="s">
        <v>249</v>
      </c>
      <c r="C90" s="268"/>
      <c r="E90" s="269"/>
      <c r="F90" s="105"/>
    </row>
    <row r="91" spans="1:6">
      <c r="A91" s="82"/>
      <c r="B91" s="300"/>
      <c r="C91" s="77" t="s">
        <v>29</v>
      </c>
      <c r="D91" s="269">
        <v>52</v>
      </c>
      <c r="E91" s="269">
        <v>450</v>
      </c>
      <c r="F91" s="105">
        <f>D91*E91</f>
        <v>23400</v>
      </c>
    </row>
    <row r="92" spans="1:6">
      <c r="A92" s="82"/>
      <c r="B92" s="300"/>
      <c r="E92" s="269"/>
      <c r="F92" s="105"/>
    </row>
    <row r="93" spans="1:6">
      <c r="A93" s="82"/>
      <c r="B93" s="335"/>
      <c r="E93" s="269"/>
      <c r="F93" s="105"/>
    </row>
    <row r="94" spans="1:6" ht="13.5">
      <c r="A94" s="82"/>
      <c r="B94" s="342" t="s">
        <v>27</v>
      </c>
      <c r="C94" s="343"/>
      <c r="D94" s="274"/>
      <c r="E94" s="274"/>
      <c r="F94" s="344">
        <f>SUM(F10:F93)</f>
        <v>2951571.9800000004</v>
      </c>
    </row>
    <row r="95" spans="1:6" ht="13.5">
      <c r="A95" s="82"/>
      <c r="B95" s="108"/>
      <c r="C95" s="268"/>
      <c r="E95" s="269"/>
      <c r="F95" s="345"/>
    </row>
    <row r="96" spans="1:6" ht="13.5">
      <c r="A96" s="82"/>
      <c r="B96" s="108"/>
      <c r="C96" s="268"/>
      <c r="E96" s="269"/>
      <c r="F96" s="345"/>
    </row>
    <row r="97" spans="1:6" ht="13.5">
      <c r="A97" s="82"/>
      <c r="B97" s="108"/>
      <c r="C97" s="268"/>
      <c r="E97" s="269"/>
      <c r="F97" s="345"/>
    </row>
    <row r="98" spans="1:6" ht="13.5">
      <c r="A98" s="82"/>
      <c r="B98" s="108"/>
      <c r="C98" s="268"/>
      <c r="E98" s="269"/>
      <c r="F98" s="345"/>
    </row>
    <row r="99" spans="1:6" ht="13.5">
      <c r="A99" s="82"/>
      <c r="B99" s="108"/>
      <c r="C99" s="268"/>
      <c r="E99" s="269"/>
      <c r="F99" s="345"/>
    </row>
    <row r="100" spans="1:6" ht="13.5">
      <c r="A100" s="82"/>
      <c r="B100" s="108"/>
      <c r="C100" s="268"/>
      <c r="E100" s="269"/>
      <c r="F100" s="345"/>
    </row>
    <row r="101" spans="1:6" ht="13.5">
      <c r="A101" s="82"/>
      <c r="B101" s="108"/>
      <c r="C101" s="268"/>
      <c r="E101" s="269"/>
      <c r="F101" s="345"/>
    </row>
    <row r="102" spans="1:6" ht="13.5">
      <c r="A102" s="82"/>
      <c r="B102" s="108"/>
      <c r="C102" s="268"/>
      <c r="E102" s="269"/>
      <c r="F102" s="345"/>
    </row>
    <row r="103" spans="1:6" ht="13.5">
      <c r="A103" s="82"/>
      <c r="B103" s="108"/>
      <c r="C103" s="268"/>
      <c r="E103" s="269"/>
      <c r="F103" s="345"/>
    </row>
    <row r="104" spans="1:6" ht="13.5">
      <c r="A104" s="82"/>
      <c r="B104" s="108"/>
      <c r="C104" s="268"/>
      <c r="E104" s="269"/>
      <c r="F104" s="345"/>
    </row>
    <row r="105" spans="1:6" ht="13.5">
      <c r="A105" s="82"/>
      <c r="B105" s="108"/>
      <c r="C105" s="268"/>
      <c r="E105" s="269"/>
      <c r="F105" s="345"/>
    </row>
    <row r="106" spans="1:6" ht="13.5">
      <c r="A106" s="82"/>
      <c r="B106" s="108"/>
      <c r="C106" s="268"/>
      <c r="E106" s="269"/>
      <c r="F106" s="345"/>
    </row>
    <row r="107" spans="1:6" ht="13.5">
      <c r="A107" s="82"/>
      <c r="B107" s="108"/>
      <c r="C107" s="268"/>
      <c r="E107" s="269"/>
      <c r="F107" s="345"/>
    </row>
    <row r="108" spans="1:6" ht="13.5">
      <c r="A108" s="82"/>
      <c r="B108" s="108"/>
      <c r="C108" s="268"/>
      <c r="E108" s="269"/>
      <c r="F108" s="345"/>
    </row>
    <row r="109" spans="1:6" ht="13.5">
      <c r="A109" s="82"/>
      <c r="B109" s="108"/>
      <c r="C109" s="268"/>
      <c r="E109" s="269"/>
      <c r="F109" s="345"/>
    </row>
    <row r="110" spans="1:6" ht="13.5">
      <c r="A110" s="82"/>
      <c r="B110" s="108"/>
      <c r="C110" s="268"/>
      <c r="E110" s="269"/>
      <c r="F110" s="345"/>
    </row>
    <row r="111" spans="1:6" ht="13.5">
      <c r="A111" s="82"/>
      <c r="B111" s="108"/>
      <c r="C111" s="268"/>
      <c r="E111" s="269"/>
      <c r="F111" s="345"/>
    </row>
    <row r="112" spans="1:6" ht="13.5">
      <c r="A112" s="82"/>
      <c r="B112" s="108"/>
      <c r="C112" s="268"/>
      <c r="E112" s="269"/>
      <c r="F112" s="345"/>
    </row>
    <row r="113" spans="1:6" ht="13.5">
      <c r="A113" s="82"/>
      <c r="B113" s="108"/>
      <c r="C113" s="268"/>
      <c r="E113" s="269"/>
      <c r="F113" s="345"/>
    </row>
    <row r="114" spans="1:6" ht="13.5">
      <c r="A114" s="82"/>
      <c r="B114" s="108"/>
      <c r="C114" s="268"/>
      <c r="E114" s="269"/>
      <c r="F114" s="345"/>
    </row>
    <row r="115" spans="1:6" ht="13.5">
      <c r="A115" s="82"/>
      <c r="B115" s="108"/>
      <c r="C115" s="268"/>
      <c r="E115" s="269"/>
      <c r="F115" s="345"/>
    </row>
    <row r="116" spans="1:6" ht="13.5">
      <c r="A116" s="82"/>
      <c r="B116" s="108"/>
      <c r="C116" s="268"/>
      <c r="E116" s="269"/>
      <c r="F116" s="345"/>
    </row>
    <row r="117" spans="1:6" ht="13.5">
      <c r="A117" s="82"/>
      <c r="B117" s="108"/>
      <c r="C117" s="268"/>
      <c r="E117" s="269"/>
      <c r="F117" s="345"/>
    </row>
    <row r="118" spans="1:6">
      <c r="A118" s="82"/>
      <c r="B118" s="108"/>
      <c r="C118" s="268"/>
      <c r="E118" s="269"/>
      <c r="F118" s="105"/>
    </row>
    <row r="119" spans="1:6">
      <c r="A119" s="82"/>
      <c r="B119" s="273"/>
      <c r="C119" s="268"/>
      <c r="E119" s="269"/>
      <c r="F119" s="105"/>
    </row>
    <row r="120" spans="1:6">
      <c r="A120" s="82"/>
      <c r="B120" s="273"/>
      <c r="C120" s="268"/>
      <c r="E120" s="269"/>
      <c r="F120" s="105"/>
    </row>
    <row r="121" spans="1:6" ht="16.5">
      <c r="A121" s="82"/>
      <c r="B121" s="108"/>
      <c r="C121" s="1030"/>
      <c r="D121" s="1030"/>
      <c r="E121" s="1030"/>
      <c r="F121" s="1030"/>
    </row>
    <row r="122" spans="1:6">
      <c r="A122" s="266"/>
      <c r="B122" s="108"/>
      <c r="C122" s="268"/>
      <c r="E122" s="269"/>
      <c r="F122" s="105"/>
    </row>
    <row r="123" spans="1:6">
      <c r="A123" s="266"/>
      <c r="B123" s="108"/>
      <c r="C123" s="268"/>
      <c r="E123" s="269"/>
      <c r="F123" s="105"/>
    </row>
    <row r="124" spans="1:6">
      <c r="A124" s="266"/>
      <c r="B124" s="108"/>
      <c r="C124" s="268"/>
      <c r="E124" s="269"/>
      <c r="F124" s="105"/>
    </row>
    <row r="125" spans="1:6">
      <c r="A125" s="266"/>
      <c r="B125" s="108"/>
      <c r="C125" s="268"/>
      <c r="D125" s="276"/>
      <c r="E125" s="269"/>
      <c r="F125" s="105"/>
    </row>
    <row r="126" spans="1:6">
      <c r="A126" s="266"/>
      <c r="B126" s="108"/>
      <c r="C126" s="268"/>
      <c r="E126" s="269"/>
      <c r="F126" s="105"/>
    </row>
    <row r="127" spans="1:6">
      <c r="A127" s="266"/>
      <c r="B127" s="108"/>
      <c r="C127" s="268"/>
      <c r="E127" s="269"/>
      <c r="F127" s="105"/>
    </row>
    <row r="128" spans="1:6">
      <c r="A128" s="266"/>
      <c r="B128" s="108"/>
      <c r="C128" s="268"/>
      <c r="D128" s="276"/>
      <c r="E128" s="269"/>
      <c r="F128" s="105"/>
    </row>
    <row r="129" spans="1:6">
      <c r="A129" s="266"/>
      <c r="B129" s="108"/>
      <c r="C129" s="268"/>
      <c r="D129" s="276"/>
      <c r="E129" s="269"/>
      <c r="F129" s="105"/>
    </row>
    <row r="130" spans="1:6">
      <c r="A130" s="266"/>
      <c r="B130" s="108"/>
      <c r="C130" s="268"/>
      <c r="E130" s="269"/>
      <c r="F130" s="105"/>
    </row>
    <row r="131" spans="1:6">
      <c r="A131" s="266"/>
      <c r="B131" s="108"/>
      <c r="C131" s="268"/>
      <c r="E131" s="269"/>
      <c r="F131" s="105"/>
    </row>
    <row r="132" spans="1:6">
      <c r="A132" s="266"/>
      <c r="B132" s="108"/>
      <c r="C132" s="268"/>
      <c r="E132" s="269"/>
      <c r="F132" s="105"/>
    </row>
    <row r="133" spans="1:6">
      <c r="A133" s="266"/>
      <c r="B133" s="108"/>
      <c r="C133" s="268"/>
      <c r="E133" s="269"/>
      <c r="F133" s="105"/>
    </row>
    <row r="134" spans="1:6">
      <c r="A134" s="82"/>
      <c r="B134" s="273"/>
      <c r="C134" s="268"/>
      <c r="E134" s="269"/>
      <c r="F134" s="105"/>
    </row>
    <row r="135" spans="1:6">
      <c r="A135" s="82"/>
      <c r="B135" s="273"/>
      <c r="C135" s="268"/>
      <c r="E135" s="269"/>
      <c r="F135" s="105"/>
    </row>
    <row r="136" spans="1:6">
      <c r="A136" s="82"/>
      <c r="B136" s="277"/>
      <c r="C136" s="268"/>
      <c r="E136" s="269"/>
      <c r="F136" s="105"/>
    </row>
    <row r="137" spans="1:6">
      <c r="A137" s="82"/>
      <c r="B137" s="278"/>
      <c r="C137" s="268"/>
      <c r="E137" s="269"/>
      <c r="F137" s="105"/>
    </row>
    <row r="138" spans="1:6">
      <c r="A138" s="82"/>
      <c r="B138" s="277"/>
      <c r="C138" s="279"/>
      <c r="D138" s="280"/>
      <c r="E138" s="281"/>
      <c r="F138" s="105"/>
    </row>
    <row r="139" spans="1:6">
      <c r="A139" s="82"/>
      <c r="B139" s="278"/>
      <c r="C139" s="268"/>
      <c r="E139" s="269"/>
      <c r="F139" s="105"/>
    </row>
    <row r="140" spans="1:6">
      <c r="A140" s="82"/>
      <c r="B140" s="277"/>
      <c r="C140" s="279"/>
      <c r="D140" s="280"/>
      <c r="E140" s="281"/>
      <c r="F140" s="105"/>
    </row>
    <row r="141" spans="1:6">
      <c r="A141" s="82"/>
      <c r="B141" s="273"/>
      <c r="C141" s="268"/>
      <c r="E141" s="269"/>
      <c r="F141" s="105"/>
    </row>
    <row r="142" spans="1:6">
      <c r="A142" s="82"/>
      <c r="B142" s="273"/>
      <c r="C142" s="268"/>
      <c r="E142" s="269"/>
      <c r="F142" s="105"/>
    </row>
    <row r="143" spans="1:6">
      <c r="A143" s="82"/>
      <c r="B143" s="273"/>
      <c r="C143" s="268"/>
      <c r="E143" s="269"/>
      <c r="F143" s="105"/>
    </row>
    <row r="144" spans="1:6">
      <c r="A144" s="82"/>
      <c r="B144" s="273"/>
      <c r="C144" s="268"/>
      <c r="E144" s="269"/>
      <c r="F144" s="105"/>
    </row>
  </sheetData>
  <mergeCells count="1">
    <mergeCell ref="C121:F121"/>
  </mergeCells>
  <pageMargins left="0.74803149606299202" right="0.74803149606299202" top="0.98425196850393704" bottom="0.98425196850393704" header="0.511811023622047" footer="0.511811023622047"/>
  <pageSetup paperSize="9" orientation="portrait" r:id="rId1"/>
  <headerFooter alignWithMargins="0"/>
  <rowBreaks count="1" manualBreakCount="1">
    <brk id="64"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J96"/>
  <sheetViews>
    <sheetView view="pageBreakPreview" topLeftCell="A22" zoomScaleNormal="100" zoomScaleSheetLayoutView="100" workbookViewId="0">
      <selection activeCell="A6" sqref="A6:XFD27"/>
    </sheetView>
  </sheetViews>
  <sheetFormatPr defaultRowHeight="12.75"/>
  <cols>
    <col min="1" max="1" width="7" style="77" customWidth="1"/>
    <col min="2" max="2" width="42.7109375" style="77" customWidth="1"/>
    <col min="3" max="3" width="5" style="77" customWidth="1"/>
    <col min="4" max="4" width="9.7109375" style="269" customWidth="1"/>
    <col min="5" max="5" width="10.42578125" style="77" customWidth="1"/>
    <col min="6" max="6" width="12.85546875" style="77" customWidth="1"/>
    <col min="7" max="16384" width="9.140625" style="77"/>
  </cols>
  <sheetData>
    <row r="6" spans="1:9">
      <c r="A6" s="267" t="s">
        <v>21</v>
      </c>
      <c r="B6" s="267" t="s">
        <v>36</v>
      </c>
      <c r="C6" s="83" t="s">
        <v>34</v>
      </c>
      <c r="D6" s="109" t="s">
        <v>0</v>
      </c>
      <c r="E6" s="109" t="s">
        <v>33</v>
      </c>
      <c r="F6" s="106" t="s">
        <v>1</v>
      </c>
    </row>
    <row r="7" spans="1:9">
      <c r="A7" s="82"/>
      <c r="B7" s="327"/>
      <c r="C7" s="83"/>
      <c r="D7" s="109"/>
      <c r="E7" s="109"/>
      <c r="F7" s="106"/>
    </row>
    <row r="8" spans="1:9">
      <c r="A8" s="82"/>
      <c r="B8" s="327" t="s">
        <v>72</v>
      </c>
      <c r="C8" s="268"/>
      <c r="E8" s="269"/>
      <c r="F8" s="105"/>
    </row>
    <row r="9" spans="1:9" ht="279" customHeight="1">
      <c r="A9" s="82" t="s">
        <v>2</v>
      </c>
      <c r="B9" s="301" t="s">
        <v>172</v>
      </c>
      <c r="C9" s="268"/>
      <c r="D9" s="111"/>
      <c r="E9" s="346"/>
      <c r="F9" s="105"/>
    </row>
    <row r="10" spans="1:9">
      <c r="A10" s="347"/>
      <c r="B10" s="278" t="s">
        <v>71</v>
      </c>
      <c r="C10" s="268" t="s">
        <v>31</v>
      </c>
      <c r="D10" s="111">
        <f>('M.1.1_2.1_ARH'!D887+'M.1.1_2.1_ARH'!D888+'M.1.1_2.1_ARH'!D892+'M.1.1_2.1_ARH'!D896+'M.1.1_2.1_ARH'!D909+'M.1.1_2.1_ARH'!D914+'M.1.1_2.1_ARH'!D912)*0.08</f>
        <v>122.08</v>
      </c>
      <c r="E10" s="346">
        <v>1300</v>
      </c>
      <c r="F10" s="105">
        <f>D10*E10</f>
        <v>158704</v>
      </c>
    </row>
    <row r="11" spans="1:9">
      <c r="A11" s="347"/>
      <c r="B11" s="348"/>
      <c r="C11" s="349"/>
      <c r="D11" s="350"/>
      <c r="E11" s="351"/>
      <c r="F11" s="352"/>
      <c r="I11" s="11"/>
    </row>
    <row r="12" spans="1:9" ht="97.5" customHeight="1">
      <c r="A12" s="82" t="s">
        <v>3</v>
      </c>
      <c r="B12" s="301" t="s">
        <v>73</v>
      </c>
      <c r="C12" s="268"/>
      <c r="D12" s="111"/>
      <c r="E12" s="346"/>
      <c r="F12" s="105"/>
      <c r="I12" s="11"/>
    </row>
    <row r="13" spans="1:9">
      <c r="A13" s="82"/>
      <c r="B13" s="278" t="s">
        <v>108</v>
      </c>
      <c r="C13" s="268" t="s">
        <v>25</v>
      </c>
      <c r="D13" s="111">
        <f>('M.1.1_2.1_ARH'!D887+'M.1.1_2.1_ARH'!D909)*3.03*1.1</f>
        <v>1749.825</v>
      </c>
      <c r="E13" s="346">
        <v>16</v>
      </c>
      <c r="F13" s="105">
        <f>D13*E13</f>
        <v>27997.200000000001</v>
      </c>
      <c r="I13" s="11"/>
    </row>
    <row r="14" spans="1:9">
      <c r="A14" s="82"/>
      <c r="B14" s="278"/>
      <c r="C14" s="268"/>
      <c r="D14" s="111"/>
      <c r="E14" s="346"/>
      <c r="F14" s="105"/>
      <c r="I14" s="11"/>
    </row>
    <row r="15" spans="1:9" ht="127.5">
      <c r="A15" s="82" t="s">
        <v>4</v>
      </c>
      <c r="B15" s="298" t="s">
        <v>109</v>
      </c>
      <c r="C15" s="268"/>
      <c r="D15" s="111"/>
      <c r="E15" s="346"/>
      <c r="F15" s="105"/>
      <c r="I15" s="11"/>
    </row>
    <row r="16" spans="1:9">
      <c r="A16" s="82"/>
      <c r="B16" s="298"/>
      <c r="C16" s="268"/>
      <c r="D16" s="111"/>
      <c r="E16" s="346"/>
      <c r="F16" s="105"/>
      <c r="I16" s="11"/>
    </row>
    <row r="17" spans="1:9">
      <c r="A17" s="82"/>
      <c r="B17" s="353" t="s">
        <v>132</v>
      </c>
      <c r="C17" s="268"/>
      <c r="D17" s="111"/>
      <c r="E17" s="346"/>
      <c r="F17" s="105"/>
      <c r="I17" s="11"/>
    </row>
    <row r="18" spans="1:9">
      <c r="A18" s="82"/>
      <c r="B18" s="354" t="s">
        <v>130</v>
      </c>
      <c r="C18" s="268" t="s">
        <v>25</v>
      </c>
      <c r="D18" s="111">
        <f>1.242*0.9*((91+71+55)*2+91+71)</f>
        <v>666.20880000000011</v>
      </c>
      <c r="E18" s="346">
        <v>35</v>
      </c>
      <c r="F18" s="105">
        <f>D18*E18</f>
        <v>23317.308000000005</v>
      </c>
      <c r="I18" s="11"/>
    </row>
    <row r="19" spans="1:9">
      <c r="A19" s="82"/>
      <c r="B19" s="354" t="s">
        <v>131</v>
      </c>
      <c r="C19" s="268" t="s">
        <v>25</v>
      </c>
      <c r="D19" s="111">
        <f>1.242*2*((18.95+25.4+2.7+2.7+3.2+5.85)*2)</f>
        <v>292.11840000000001</v>
      </c>
      <c r="E19" s="346">
        <v>35</v>
      </c>
      <c r="F19" s="105">
        <f>D19*E19</f>
        <v>10224.144</v>
      </c>
      <c r="I19" s="11"/>
    </row>
    <row r="20" spans="1:9">
      <c r="A20" s="82"/>
      <c r="B20" s="353" t="s">
        <v>133</v>
      </c>
      <c r="C20" s="268"/>
      <c r="D20" s="111"/>
      <c r="E20" s="346"/>
      <c r="F20" s="105"/>
      <c r="I20" s="11"/>
    </row>
    <row r="21" spans="1:9">
      <c r="A21" s="82"/>
      <c r="B21" s="354" t="s">
        <v>130</v>
      </c>
      <c r="C21" s="268" t="s">
        <v>25</v>
      </c>
      <c r="D21" s="111">
        <f>1.242*0.9*200</f>
        <v>223.56000000000003</v>
      </c>
      <c r="E21" s="346">
        <v>35</v>
      </c>
      <c r="F21" s="105">
        <f>D21*E21</f>
        <v>7824.6000000000013</v>
      </c>
      <c r="I21" s="11"/>
    </row>
    <row r="22" spans="1:9">
      <c r="A22" s="82"/>
      <c r="B22" s="354"/>
      <c r="C22" s="268"/>
      <c r="D22" s="111"/>
      <c r="E22" s="346"/>
      <c r="F22" s="105"/>
      <c r="I22" s="11"/>
    </row>
    <row r="23" spans="1:9" ht="135.75" customHeight="1">
      <c r="A23" s="304" t="s">
        <v>5</v>
      </c>
      <c r="B23" s="298" t="s">
        <v>110</v>
      </c>
      <c r="C23" s="355"/>
      <c r="D23" s="356"/>
      <c r="E23" s="357"/>
      <c r="F23" s="305"/>
    </row>
    <row r="24" spans="1:9">
      <c r="A24" s="304"/>
      <c r="B24" s="358" t="s">
        <v>134</v>
      </c>
      <c r="C24" s="325" t="s">
        <v>25</v>
      </c>
      <c r="D24" s="359">
        <f>('M.1.1_2.1_ARH'!D887+'M.1.1_2.1_ARH'!D888+'M.1.1_2.1_ARH'!D892+'M.1.1_2.1_ARH'!D896+'M.1.1_2.1_ARH'!D909+'M.1.1_2.1_ARH'!D914+'M.1.1_2.1_ARH'!D912)*3</f>
        <v>4578</v>
      </c>
      <c r="E24" s="360">
        <v>55</v>
      </c>
      <c r="F24" s="105">
        <f>D24*E24</f>
        <v>251790</v>
      </c>
    </row>
    <row r="25" spans="1:9">
      <c r="A25" s="304"/>
      <c r="B25" s="358"/>
      <c r="C25" s="325"/>
      <c r="D25" s="359"/>
      <c r="E25" s="360"/>
      <c r="F25" s="305"/>
    </row>
    <row r="26" spans="1:9">
      <c r="A26" s="304"/>
      <c r="B26" s="336" t="s">
        <v>106</v>
      </c>
      <c r="C26" s="325"/>
      <c r="D26" s="107"/>
      <c r="E26" s="326"/>
      <c r="F26" s="305"/>
    </row>
    <row r="27" spans="1:9" ht="178.5">
      <c r="A27" s="304" t="s">
        <v>9</v>
      </c>
      <c r="B27" s="296" t="s">
        <v>251</v>
      </c>
      <c r="C27" s="361"/>
      <c r="D27" s="362"/>
      <c r="E27" s="326"/>
      <c r="F27" s="305"/>
    </row>
    <row r="28" spans="1:9" ht="15">
      <c r="A28" s="304"/>
      <c r="B28" s="102" t="s">
        <v>111</v>
      </c>
      <c r="C28" s="325" t="s">
        <v>332</v>
      </c>
      <c r="D28" s="363">
        <f>'M.1.1_2.1_ARH'!D776</f>
        <v>1540</v>
      </c>
      <c r="E28" s="360">
        <v>550</v>
      </c>
      <c r="F28" s="105">
        <f t="shared" ref="F28:F32" si="0">D28*E28</f>
        <v>847000</v>
      </c>
    </row>
    <row r="29" spans="1:9">
      <c r="A29" s="304"/>
      <c r="B29" s="364" t="s">
        <v>250</v>
      </c>
      <c r="C29" s="325" t="s">
        <v>25</v>
      </c>
      <c r="D29" s="363">
        <f>D28*6.78*1.15</f>
        <v>12007.38</v>
      </c>
      <c r="E29" s="360">
        <v>18</v>
      </c>
      <c r="F29" s="105">
        <f t="shared" si="0"/>
        <v>216132.84</v>
      </c>
    </row>
    <row r="30" spans="1:9">
      <c r="A30" s="304"/>
      <c r="B30" s="365" t="s">
        <v>112</v>
      </c>
      <c r="C30" s="325" t="s">
        <v>25</v>
      </c>
      <c r="D30" s="363">
        <f>D28*12*0.35*0.405</f>
        <v>2619.54</v>
      </c>
      <c r="E30" s="360">
        <v>16</v>
      </c>
      <c r="F30" s="105">
        <f t="shared" si="0"/>
        <v>41912.639999999999</v>
      </c>
    </row>
    <row r="31" spans="1:9" ht="25.5">
      <c r="A31" s="304"/>
      <c r="B31" s="366" t="s">
        <v>124</v>
      </c>
      <c r="C31" s="325" t="s">
        <v>25</v>
      </c>
      <c r="D31" s="363">
        <f>D29*0.25*1.3</f>
        <v>3902.3984999999998</v>
      </c>
      <c r="E31" s="360">
        <v>16</v>
      </c>
      <c r="F31" s="105">
        <f t="shared" si="0"/>
        <v>62438.375999999997</v>
      </c>
    </row>
    <row r="32" spans="1:9" ht="25.5">
      <c r="A32" s="304"/>
      <c r="B32" s="366" t="s">
        <v>113</v>
      </c>
      <c r="C32" s="325" t="s">
        <v>25</v>
      </c>
      <c r="D32" s="363">
        <f>0.15*D29*1.2</f>
        <v>2161.3283999999994</v>
      </c>
      <c r="E32" s="360">
        <v>16</v>
      </c>
      <c r="F32" s="105">
        <f t="shared" si="0"/>
        <v>34581.254399999991</v>
      </c>
    </row>
    <row r="33" spans="1:9">
      <c r="A33" s="304"/>
      <c r="B33" s="366"/>
      <c r="C33" s="325"/>
      <c r="D33" s="363"/>
      <c r="E33" s="360"/>
      <c r="F33" s="305"/>
    </row>
    <row r="34" spans="1:9">
      <c r="A34" s="304"/>
      <c r="B34" s="366"/>
      <c r="C34" s="325"/>
      <c r="D34" s="363"/>
      <c r="E34" s="360"/>
      <c r="F34" s="305"/>
    </row>
    <row r="35" spans="1:9">
      <c r="A35" s="304"/>
      <c r="B35" s="366"/>
      <c r="C35" s="325"/>
      <c r="D35" s="363"/>
      <c r="E35" s="360"/>
      <c r="F35" s="305"/>
    </row>
    <row r="36" spans="1:9">
      <c r="A36" s="304"/>
      <c r="B36" s="366"/>
      <c r="C36" s="325"/>
      <c r="D36" s="363"/>
      <c r="E36" s="360"/>
      <c r="F36" s="305"/>
    </row>
    <row r="37" spans="1:9">
      <c r="A37" s="304"/>
      <c r="B37" s="366"/>
      <c r="C37" s="325"/>
      <c r="D37" s="363"/>
      <c r="E37" s="360"/>
      <c r="F37" s="305"/>
    </row>
    <row r="38" spans="1:9">
      <c r="A38" s="304"/>
      <c r="B38" s="366"/>
      <c r="C38" s="325"/>
      <c r="D38" s="363"/>
      <c r="E38" s="360"/>
      <c r="F38" s="305"/>
    </row>
    <row r="39" spans="1:9">
      <c r="A39" s="304"/>
      <c r="B39" s="366"/>
      <c r="C39" s="325"/>
      <c r="D39" s="363"/>
      <c r="E39" s="360"/>
      <c r="F39" s="305"/>
    </row>
    <row r="40" spans="1:9">
      <c r="A40" s="304"/>
      <c r="B40" s="366"/>
      <c r="C40" s="325"/>
      <c r="D40" s="363"/>
      <c r="E40" s="360"/>
      <c r="F40" s="305"/>
    </row>
    <row r="41" spans="1:9">
      <c r="A41" s="304"/>
      <c r="B41" s="367" t="s">
        <v>287</v>
      </c>
      <c r="C41" s="325"/>
      <c r="D41" s="363"/>
      <c r="E41" s="360"/>
      <c r="F41" s="305"/>
    </row>
    <row r="42" spans="1:9" ht="105" customHeight="1">
      <c r="A42" s="82" t="s">
        <v>10</v>
      </c>
      <c r="B42" s="301" t="s">
        <v>156</v>
      </c>
      <c r="C42" s="368"/>
      <c r="D42" s="369"/>
      <c r="E42" s="370"/>
      <c r="F42" s="105"/>
      <c r="I42" s="11"/>
    </row>
    <row r="43" spans="1:9">
      <c r="A43" s="82"/>
      <c r="B43" s="278" t="s">
        <v>117</v>
      </c>
      <c r="C43" s="325" t="s">
        <v>31</v>
      </c>
      <c r="D43" s="111">
        <f>20*0.25+18.5*0.25+26*0.4+30*0.15+4.32+2.82*0.4*0.2*4+3.15*0.3*0.2*2+3.15*0.45*0.2*2</f>
        <v>30.692399999999999</v>
      </c>
      <c r="E43" s="346">
        <v>1300</v>
      </c>
      <c r="F43" s="105">
        <f>D43*E43</f>
        <v>39900.120000000003</v>
      </c>
      <c r="I43" s="11"/>
    </row>
    <row r="44" spans="1:9">
      <c r="A44" s="82"/>
      <c r="B44" s="354" t="s">
        <v>116</v>
      </c>
      <c r="C44" s="268" t="s">
        <v>25</v>
      </c>
      <c r="D44" s="111">
        <f>200*D43</f>
        <v>6138.48</v>
      </c>
      <c r="E44" s="346">
        <v>16</v>
      </c>
      <c r="F44" s="105">
        <f>D44*E44</f>
        <v>98215.679999999993</v>
      </c>
      <c r="I44" s="11"/>
    </row>
    <row r="45" spans="1:9" ht="7.5" customHeight="1">
      <c r="A45" s="82"/>
      <c r="B45" s="354"/>
      <c r="C45" s="268"/>
      <c r="D45" s="111"/>
      <c r="E45" s="346"/>
      <c r="F45" s="105"/>
      <c r="I45" s="11"/>
    </row>
    <row r="46" spans="1:9" ht="153">
      <c r="A46" s="82" t="s">
        <v>58</v>
      </c>
      <c r="B46" s="301" t="s">
        <v>252</v>
      </c>
      <c r="C46" s="368"/>
      <c r="D46" s="369"/>
      <c r="E46" s="370"/>
      <c r="F46" s="105"/>
      <c r="I46" s="11"/>
    </row>
    <row r="47" spans="1:9">
      <c r="A47" s="82"/>
      <c r="B47" s="278" t="s">
        <v>288</v>
      </c>
      <c r="C47" s="268" t="s">
        <v>25</v>
      </c>
      <c r="D47" s="111">
        <f>0.35*272*0.911</f>
        <v>86.727199999999996</v>
      </c>
      <c r="E47" s="346">
        <v>35</v>
      </c>
      <c r="F47" s="105">
        <f>D47*E47</f>
        <v>3035.4519999999998</v>
      </c>
      <c r="I47" s="11"/>
    </row>
    <row r="48" spans="1:9">
      <c r="A48" s="82"/>
      <c r="B48" s="371" t="s">
        <v>289</v>
      </c>
      <c r="C48" s="268" t="s">
        <v>25</v>
      </c>
      <c r="D48" s="111">
        <f>1.5*14*0.911*1.5</f>
        <v>28.6965</v>
      </c>
      <c r="E48" s="346">
        <v>50</v>
      </c>
      <c r="F48" s="105">
        <f>D48*E48</f>
        <v>1434.825</v>
      </c>
      <c r="I48" s="11"/>
    </row>
    <row r="49" spans="1:10">
      <c r="A49" s="82"/>
      <c r="B49" s="278"/>
      <c r="C49" s="268"/>
      <c r="D49" s="111"/>
      <c r="E49" s="346"/>
      <c r="F49" s="105"/>
      <c r="I49" s="11"/>
    </row>
    <row r="50" spans="1:10">
      <c r="A50" s="82" t="s">
        <v>59</v>
      </c>
      <c r="B50" s="367" t="s">
        <v>253</v>
      </c>
      <c r="C50" s="72"/>
      <c r="D50" s="73"/>
      <c r="E50" s="74"/>
      <c r="F50" s="75"/>
      <c r="G50" s="76"/>
      <c r="J50" s="11"/>
    </row>
    <row r="51" spans="1:10" ht="63.75">
      <c r="A51" s="301"/>
      <c r="B51" s="301" t="s">
        <v>259</v>
      </c>
      <c r="C51" s="301"/>
      <c r="D51" s="301"/>
      <c r="E51" s="301"/>
      <c r="F51" s="301"/>
      <c r="G51" s="76"/>
      <c r="J51" s="11"/>
    </row>
    <row r="52" spans="1:10" ht="15">
      <c r="A52" s="301"/>
      <c r="B52" s="301" t="s">
        <v>154</v>
      </c>
      <c r="C52" s="301" t="s">
        <v>145</v>
      </c>
      <c r="D52" s="372">
        <f>1.2*0.2*3</f>
        <v>0.72</v>
      </c>
      <c r="E52" s="346">
        <v>1300</v>
      </c>
      <c r="F52" s="105">
        <f>D52*E52</f>
        <v>936</v>
      </c>
      <c r="G52" s="78"/>
      <c r="J52" s="11"/>
    </row>
    <row r="53" spans="1:10">
      <c r="A53" s="301"/>
      <c r="B53" s="301" t="s">
        <v>155</v>
      </c>
      <c r="C53" s="301" t="s">
        <v>25</v>
      </c>
      <c r="D53" s="372">
        <f>135*D52</f>
        <v>97.2</v>
      </c>
      <c r="E53" s="346">
        <v>16</v>
      </c>
      <c r="F53" s="105">
        <f>D53*E53</f>
        <v>1555.2</v>
      </c>
      <c r="G53" s="78"/>
      <c r="J53" s="11"/>
    </row>
    <row r="54" spans="1:10">
      <c r="A54" s="301"/>
      <c r="B54" s="301"/>
      <c r="C54" s="301"/>
      <c r="D54" s="372"/>
      <c r="E54" s="346"/>
      <c r="F54" s="105"/>
      <c r="G54" s="78"/>
      <c r="J54" s="11"/>
    </row>
    <row r="55" spans="1:10">
      <c r="A55" s="301"/>
      <c r="B55" s="373" t="s">
        <v>286</v>
      </c>
      <c r="C55" s="301"/>
      <c r="D55" s="372"/>
      <c r="E55" s="346"/>
      <c r="F55" s="105"/>
      <c r="G55" s="78"/>
      <c r="J55" s="11"/>
    </row>
    <row r="56" spans="1:10" ht="25.5">
      <c r="A56" s="246" t="s">
        <v>61</v>
      </c>
      <c r="B56" s="374" t="s">
        <v>260</v>
      </c>
      <c r="C56" s="272"/>
      <c r="D56" s="375"/>
      <c r="E56" s="309"/>
      <c r="F56" s="376"/>
      <c r="G56" s="83"/>
    </row>
    <row r="57" spans="1:10" ht="38.25">
      <c r="A57" s="246" t="s">
        <v>261</v>
      </c>
      <c r="B57" s="374" t="s">
        <v>262</v>
      </c>
      <c r="C57" s="272"/>
      <c r="D57" s="375"/>
      <c r="E57" s="309"/>
      <c r="F57" s="376"/>
      <c r="G57" s="83"/>
    </row>
    <row r="58" spans="1:10" ht="38.25">
      <c r="A58" s="246" t="s">
        <v>261</v>
      </c>
      <c r="B58" s="374" t="s">
        <v>263</v>
      </c>
      <c r="C58" s="272"/>
      <c r="D58" s="375"/>
      <c r="E58" s="309"/>
      <c r="F58" s="376"/>
      <c r="G58" s="83"/>
    </row>
    <row r="59" spans="1:10" ht="51">
      <c r="A59" s="246" t="s">
        <v>261</v>
      </c>
      <c r="B59" s="374" t="s">
        <v>264</v>
      </c>
      <c r="C59" s="272"/>
      <c r="D59" s="375"/>
      <c r="E59" s="309"/>
      <c r="F59" s="376"/>
      <c r="G59" s="83"/>
    </row>
    <row r="60" spans="1:10">
      <c r="A60" s="246"/>
      <c r="B60" s="377" t="s">
        <v>267</v>
      </c>
      <c r="C60" s="272"/>
      <c r="D60" s="375"/>
      <c r="E60" s="309"/>
      <c r="F60" s="376"/>
      <c r="G60" s="83"/>
    </row>
    <row r="61" spans="1:10">
      <c r="A61" s="246"/>
      <c r="B61" s="378" t="s">
        <v>268</v>
      </c>
      <c r="C61" s="272" t="s">
        <v>265</v>
      </c>
      <c r="D61" s="375">
        <f>2.5*77</f>
        <v>192.5</v>
      </c>
      <c r="E61" s="309">
        <v>650</v>
      </c>
      <c r="F61" s="376">
        <f>D61*E61</f>
        <v>125125</v>
      </c>
      <c r="G61" s="309"/>
    </row>
    <row r="62" spans="1:10">
      <c r="A62" s="246"/>
      <c r="B62" s="377" t="s">
        <v>269</v>
      </c>
      <c r="C62" s="379"/>
      <c r="D62" s="380"/>
      <c r="E62" s="309"/>
      <c r="F62" s="376"/>
      <c r="G62" s="309"/>
    </row>
    <row r="63" spans="1:10">
      <c r="A63" s="246"/>
      <c r="B63" s="378" t="s">
        <v>270</v>
      </c>
      <c r="C63" s="272" t="s">
        <v>265</v>
      </c>
      <c r="D63" s="375">
        <f>3.5*76</f>
        <v>266</v>
      </c>
      <c r="E63" s="309">
        <v>650</v>
      </c>
      <c r="F63" s="376">
        <f>D63*E63</f>
        <v>172900</v>
      </c>
      <c r="G63" s="309"/>
    </row>
    <row r="64" spans="1:10">
      <c r="A64" s="246"/>
      <c r="B64" s="377" t="s">
        <v>271</v>
      </c>
      <c r="C64" s="379"/>
      <c r="D64" s="380"/>
      <c r="E64" s="309"/>
      <c r="F64" s="376"/>
      <c r="G64" s="309"/>
    </row>
    <row r="65" spans="1:7">
      <c r="A65" s="246"/>
      <c r="B65" s="378" t="s">
        <v>272</v>
      </c>
      <c r="C65" s="272" t="s">
        <v>265</v>
      </c>
      <c r="D65" s="375">
        <f>3.5*187</f>
        <v>654.5</v>
      </c>
      <c r="E65" s="309">
        <v>650</v>
      </c>
      <c r="F65" s="376">
        <f>D65*E65</f>
        <v>425425</v>
      </c>
      <c r="G65" s="309"/>
    </row>
    <row r="66" spans="1:7">
      <c r="A66" s="381"/>
      <c r="B66" s="382"/>
      <c r="C66" s="383"/>
      <c r="D66" s="384"/>
      <c r="E66" s="385"/>
      <c r="F66" s="386"/>
      <c r="G66" s="385"/>
    </row>
    <row r="67" spans="1:7" ht="25.5">
      <c r="A67" s="387" t="s">
        <v>62</v>
      </c>
      <c r="B67" s="249" t="s">
        <v>266</v>
      </c>
      <c r="C67" s="388" t="s">
        <v>15</v>
      </c>
      <c r="D67" s="389">
        <v>1</v>
      </c>
      <c r="E67" s="109">
        <v>5000</v>
      </c>
      <c r="F67" s="111">
        <f>D67*E67</f>
        <v>5000</v>
      </c>
      <c r="G67" s="109"/>
    </row>
    <row r="68" spans="1:7">
      <c r="A68" s="82"/>
      <c r="B68" s="301"/>
      <c r="C68" s="301"/>
      <c r="D68" s="390"/>
      <c r="E68" s="391"/>
      <c r="F68" s="106"/>
      <c r="G68" s="81"/>
    </row>
    <row r="69" spans="1:7">
      <c r="A69" s="82"/>
      <c r="B69" s="267" t="s">
        <v>37</v>
      </c>
      <c r="C69" s="343"/>
      <c r="D69" s="274"/>
      <c r="E69" s="274"/>
      <c r="F69" s="275">
        <f>SUM(F10:F68)</f>
        <v>2555449.6393999998</v>
      </c>
    </row>
    <row r="70" spans="1:7">
      <c r="A70" s="82"/>
      <c r="B70" s="273"/>
      <c r="C70" s="268"/>
      <c r="E70" s="269"/>
      <c r="F70" s="105"/>
    </row>
    <row r="71" spans="1:7">
      <c r="A71" s="82"/>
      <c r="B71" s="273"/>
      <c r="C71" s="268"/>
      <c r="E71" s="269"/>
      <c r="F71" s="105"/>
    </row>
    <row r="72" spans="1:7">
      <c r="A72" s="82"/>
      <c r="B72" s="273"/>
      <c r="C72" s="268"/>
      <c r="E72" s="269"/>
      <c r="F72" s="105"/>
    </row>
    <row r="73" spans="1:7" ht="16.5">
      <c r="A73" s="82"/>
      <c r="B73" s="108"/>
      <c r="C73" s="1031"/>
      <c r="D73" s="1031"/>
      <c r="E73" s="1031"/>
      <c r="F73" s="1031"/>
    </row>
    <row r="74" spans="1:7">
      <c r="A74" s="266"/>
      <c r="B74" s="108"/>
      <c r="C74" s="268"/>
      <c r="E74" s="269"/>
      <c r="F74" s="105"/>
    </row>
    <row r="75" spans="1:7">
      <c r="A75" s="266"/>
      <c r="B75" s="108"/>
      <c r="C75" s="268"/>
      <c r="E75" s="269"/>
      <c r="F75" s="105"/>
    </row>
    <row r="76" spans="1:7">
      <c r="A76" s="266"/>
      <c r="B76" s="108"/>
      <c r="C76" s="268"/>
      <c r="E76" s="269"/>
      <c r="F76" s="105"/>
    </row>
    <row r="77" spans="1:7">
      <c r="A77" s="266"/>
      <c r="B77" s="108"/>
      <c r="C77" s="268"/>
      <c r="D77" s="276"/>
      <c r="E77" s="269"/>
      <c r="F77" s="105"/>
    </row>
    <row r="78" spans="1:7">
      <c r="A78" s="266"/>
      <c r="B78" s="108"/>
      <c r="C78" s="268"/>
      <c r="E78" s="269"/>
      <c r="F78" s="105"/>
    </row>
    <row r="79" spans="1:7">
      <c r="A79" s="266"/>
      <c r="B79" s="108"/>
      <c r="C79" s="268"/>
      <c r="E79" s="269"/>
      <c r="F79" s="105"/>
    </row>
    <row r="80" spans="1:7">
      <c r="A80" s="266"/>
      <c r="B80" s="108"/>
      <c r="C80" s="268"/>
      <c r="D80" s="276"/>
      <c r="E80" s="269"/>
      <c r="F80" s="105"/>
    </row>
    <row r="81" spans="1:6">
      <c r="A81" s="266"/>
      <c r="B81" s="108"/>
      <c r="C81" s="268"/>
      <c r="D81" s="276"/>
      <c r="E81" s="269"/>
      <c r="F81" s="105"/>
    </row>
    <row r="82" spans="1:6">
      <c r="A82" s="266"/>
      <c r="B82" s="108"/>
      <c r="C82" s="268"/>
      <c r="E82" s="269"/>
      <c r="F82" s="105"/>
    </row>
    <row r="83" spans="1:6">
      <c r="A83" s="266"/>
      <c r="B83" s="108"/>
      <c r="C83" s="268"/>
      <c r="E83" s="269"/>
      <c r="F83" s="105"/>
    </row>
    <row r="84" spans="1:6">
      <c r="A84" s="266"/>
      <c r="B84" s="108"/>
      <c r="C84" s="268"/>
      <c r="E84" s="269"/>
      <c r="F84" s="105"/>
    </row>
    <row r="85" spans="1:6">
      <c r="A85" s="266"/>
      <c r="B85" s="108"/>
      <c r="C85" s="268"/>
      <c r="E85" s="269"/>
      <c r="F85" s="105"/>
    </row>
    <row r="86" spans="1:6">
      <c r="A86" s="82"/>
      <c r="B86" s="273"/>
      <c r="C86" s="268"/>
      <c r="E86" s="269"/>
      <c r="F86" s="105"/>
    </row>
    <row r="87" spans="1:6">
      <c r="A87" s="82"/>
      <c r="B87" s="273"/>
      <c r="C87" s="268"/>
      <c r="E87" s="269"/>
      <c r="F87" s="105"/>
    </row>
    <row r="88" spans="1:6">
      <c r="A88" s="82"/>
      <c r="B88" s="277"/>
      <c r="C88" s="268"/>
      <c r="E88" s="269"/>
      <c r="F88" s="105"/>
    </row>
    <row r="89" spans="1:6">
      <c r="A89" s="82"/>
      <c r="B89" s="278"/>
      <c r="C89" s="268"/>
      <c r="E89" s="269"/>
      <c r="F89" s="105"/>
    </row>
    <row r="90" spans="1:6">
      <c r="A90" s="82"/>
      <c r="B90" s="277"/>
      <c r="C90" s="279"/>
      <c r="D90" s="280"/>
      <c r="E90" s="281"/>
      <c r="F90" s="105"/>
    </row>
    <row r="91" spans="1:6">
      <c r="A91" s="82"/>
      <c r="B91" s="278"/>
      <c r="C91" s="268"/>
      <c r="E91" s="269"/>
      <c r="F91" s="105"/>
    </row>
    <row r="92" spans="1:6">
      <c r="A92" s="82"/>
      <c r="B92" s="277"/>
      <c r="C92" s="279"/>
      <c r="D92" s="280"/>
      <c r="E92" s="281"/>
      <c r="F92" s="105"/>
    </row>
    <row r="93" spans="1:6">
      <c r="A93" s="82"/>
      <c r="B93" s="273"/>
      <c r="C93" s="268"/>
      <c r="E93" s="269"/>
      <c r="F93" s="105"/>
    </row>
    <row r="94" spans="1:6">
      <c r="A94" s="82"/>
      <c r="B94" s="273"/>
      <c r="C94" s="268"/>
      <c r="E94" s="269"/>
      <c r="F94" s="105"/>
    </row>
    <row r="95" spans="1:6">
      <c r="A95" s="82"/>
      <c r="B95" s="273"/>
      <c r="C95" s="268"/>
      <c r="E95" s="269"/>
      <c r="F95" s="105"/>
    </row>
    <row r="96" spans="1:6">
      <c r="A96" s="82"/>
      <c r="B96" s="273"/>
      <c r="C96" s="268"/>
      <c r="E96" s="269"/>
      <c r="F96" s="105"/>
    </row>
  </sheetData>
  <mergeCells count="1">
    <mergeCell ref="C73:F73"/>
  </mergeCells>
  <pageMargins left="0.74803149606299202" right="0.74803149606299202" top="0.98425196850393704" bottom="0.98425196850393704" header="0.511811023622047" footer="0.511811023622047"/>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6:W89"/>
  <sheetViews>
    <sheetView view="pageBreakPreview" zoomScale="85" zoomScaleNormal="100" zoomScaleSheetLayoutView="85" workbookViewId="0">
      <selection activeCell="A6" sqref="A6:XFD27"/>
    </sheetView>
  </sheetViews>
  <sheetFormatPr defaultColWidth="9.140625" defaultRowHeight="12.75"/>
  <cols>
    <col min="1" max="1" width="7" style="2" customWidth="1"/>
    <col min="2" max="2" width="42.7109375" style="2" customWidth="1"/>
    <col min="3" max="3" width="9.140625" style="2"/>
    <col min="4" max="4" width="8" style="18" customWidth="1"/>
    <col min="5" max="5" width="10.42578125" style="2" customWidth="1"/>
    <col min="6" max="6" width="10.28515625" style="2" customWidth="1"/>
    <col min="7" max="16384" width="9.140625" style="2"/>
  </cols>
  <sheetData>
    <row r="6" spans="1:23">
      <c r="K6" s="2" t="s">
        <v>290</v>
      </c>
    </row>
    <row r="7" spans="1:23">
      <c r="A7" s="6" t="s">
        <v>14</v>
      </c>
      <c r="B7" s="12" t="s">
        <v>51</v>
      </c>
      <c r="C7" s="32" t="s">
        <v>34</v>
      </c>
      <c r="D7" s="31" t="s">
        <v>0</v>
      </c>
      <c r="E7" s="31" t="s">
        <v>33</v>
      </c>
      <c r="F7" s="30" t="s">
        <v>1</v>
      </c>
    </row>
    <row r="8" spans="1:23">
      <c r="A8" s="19"/>
      <c r="B8" s="33"/>
      <c r="C8" s="1"/>
      <c r="E8" s="18"/>
      <c r="F8" s="20"/>
      <c r="K8" s="2" t="s">
        <v>291</v>
      </c>
      <c r="M8" s="2" t="s">
        <v>292</v>
      </c>
      <c r="O8" s="2" t="s">
        <v>293</v>
      </c>
      <c r="Q8" s="2" t="s">
        <v>294</v>
      </c>
      <c r="S8" s="2" t="s">
        <v>295</v>
      </c>
      <c r="T8" s="2" t="s">
        <v>296</v>
      </c>
      <c r="U8" s="2" t="s">
        <v>297</v>
      </c>
      <c r="W8" s="2" t="s">
        <v>298</v>
      </c>
    </row>
    <row r="9" spans="1:23">
      <c r="A9" s="19"/>
      <c r="B9" s="17"/>
      <c r="C9" s="1"/>
      <c r="E9" s="18"/>
      <c r="F9" s="20"/>
      <c r="K9" s="2">
        <f>0.25*4*4.84*4</f>
        <v>19.36</v>
      </c>
      <c r="L9" s="2">
        <f>0.5*2*4.84+0.6*2*4.84</f>
        <v>10.648</v>
      </c>
      <c r="M9" s="2">
        <f>0.3*2*22</f>
        <v>13.2</v>
      </c>
      <c r="O9" s="2">
        <f>0.25*4*3.68*2</f>
        <v>7.36</v>
      </c>
      <c r="P9" s="2">
        <f>0.25*3.13*4</f>
        <v>3.13</v>
      </c>
      <c r="Q9" s="2">
        <f>5.9*0.2*2*2</f>
        <v>4.7200000000000006</v>
      </c>
      <c r="R9" s="2">
        <f>4.4*0.2*2</f>
        <v>1.7600000000000002</v>
      </c>
      <c r="S9" s="2">
        <f>(0.25*4*(0.55+3.2+4.69+2.19))*2</f>
        <v>21.26</v>
      </c>
      <c r="T9" s="2">
        <f>2.92*0.3*2*2</f>
        <v>3.504</v>
      </c>
      <c r="U9" s="2">
        <f>0.45*2*3*8</f>
        <v>21.6</v>
      </c>
    </row>
    <row r="10" spans="1:23">
      <c r="A10" s="32"/>
      <c r="F10" s="20"/>
      <c r="K10" s="2">
        <f>0.25*2*4.84*5+0.5*2*4.84*5</f>
        <v>36.299999999999997</v>
      </c>
      <c r="L10" s="2">
        <f>30*2</f>
        <v>60</v>
      </c>
      <c r="M10" s="2">
        <f>(0.2*2*(1.77+4.18+0.45+1+2.95+1.95))*2</f>
        <v>9.84</v>
      </c>
      <c r="O10" s="2">
        <f>0.25*2*3.13+0.5*2*3.13</f>
        <v>4.6950000000000003</v>
      </c>
      <c r="Q10" s="2">
        <f>4.45*0.2*2*2</f>
        <v>3.5600000000000005</v>
      </c>
      <c r="R10" s="2">
        <f>4.4*0.3*2</f>
        <v>2.64</v>
      </c>
      <c r="S10" s="2">
        <f>(0.25*2*0.8+1.2*2*0.8)*2</f>
        <v>4.6399999999999997</v>
      </c>
      <c r="T10" s="2">
        <f>(6.95+7.9)*0.2*2*2</f>
        <v>11.880000000000003</v>
      </c>
      <c r="U10" s="2">
        <f>0.4*2*3*8</f>
        <v>19.200000000000003</v>
      </c>
    </row>
    <row r="11" spans="1:23">
      <c r="A11" s="19"/>
      <c r="B11" s="17" t="s">
        <v>122</v>
      </c>
      <c r="C11" s="1"/>
      <c r="E11" s="18"/>
      <c r="F11" s="20"/>
      <c r="K11" s="2">
        <f>0.25*2*7.73+0.6*2*7.73</f>
        <v>13.141</v>
      </c>
      <c r="O11" s="2">
        <f>0.25*3.13*4</f>
        <v>3.13</v>
      </c>
      <c r="Q11" s="2">
        <f>4.45*0.3*2*2</f>
        <v>5.34</v>
      </c>
      <c r="T11" s="2">
        <f>(2.88+1.9)*0.2*2*2</f>
        <v>3.8239999999999998</v>
      </c>
      <c r="U11" s="2">
        <f>(2.82*4+3.15*4)*0.2</f>
        <v>4.7759999999999998</v>
      </c>
    </row>
    <row r="12" spans="1:23" ht="68.25" customHeight="1">
      <c r="A12" s="19" t="s">
        <v>2</v>
      </c>
      <c r="B12" s="24" t="s">
        <v>123</v>
      </c>
      <c r="E12" s="20"/>
      <c r="F12" s="20"/>
    </row>
    <row r="13" spans="1:23">
      <c r="A13" s="32"/>
      <c r="C13" s="2" t="s">
        <v>29</v>
      </c>
      <c r="D13" s="15">
        <v>300</v>
      </c>
      <c r="E13" s="20">
        <v>170</v>
      </c>
      <c r="F13" s="20">
        <f>D13*E13</f>
        <v>51000</v>
      </c>
    </row>
    <row r="14" spans="1:23">
      <c r="A14" s="19"/>
      <c r="B14" s="17"/>
      <c r="C14" s="1"/>
      <c r="E14" s="18"/>
      <c r="F14" s="20"/>
      <c r="K14" s="2">
        <f>SUM(K9:U11)</f>
        <v>289.50799999999998</v>
      </c>
    </row>
    <row r="15" spans="1:23" ht="96.75" customHeight="1">
      <c r="A15" s="19" t="s">
        <v>3</v>
      </c>
      <c r="B15" s="24" t="s">
        <v>254</v>
      </c>
      <c r="E15" s="20"/>
      <c r="F15" s="20"/>
    </row>
    <row r="16" spans="1:23">
      <c r="A16" s="32"/>
      <c r="C16" s="2" t="s">
        <v>31</v>
      </c>
      <c r="D16" s="15">
        <f>50*0.2*0.3</f>
        <v>3</v>
      </c>
      <c r="E16" s="20">
        <v>2000</v>
      </c>
      <c r="F16" s="20">
        <f>D16*E16</f>
        <v>6000</v>
      </c>
    </row>
    <row r="17" spans="1:6" customFormat="1">
      <c r="A17" s="156"/>
      <c r="B17" s="22" t="s">
        <v>300</v>
      </c>
      <c r="C17" s="157"/>
      <c r="D17" s="158"/>
      <c r="E17" s="159"/>
      <c r="F17" s="4"/>
    </row>
    <row r="18" spans="1:6" customFormat="1" ht="91.5" customHeight="1">
      <c r="A18" s="160" t="s">
        <v>4</v>
      </c>
      <c r="B18" s="119" t="s">
        <v>304</v>
      </c>
      <c r="C18" s="157"/>
      <c r="D18" s="161"/>
      <c r="E18" s="159"/>
      <c r="F18" s="159"/>
    </row>
    <row r="19" spans="1:6" customFormat="1">
      <c r="A19" s="156"/>
      <c r="B19" s="157" t="s">
        <v>303</v>
      </c>
      <c r="C19" s="157" t="s">
        <v>29</v>
      </c>
      <c r="D19" s="158">
        <v>143</v>
      </c>
      <c r="E19" s="159">
        <v>120</v>
      </c>
      <c r="F19" s="4">
        <f>D19*E19</f>
        <v>17160</v>
      </c>
    </row>
    <row r="20" spans="1:6" customFormat="1">
      <c r="A20" s="156"/>
      <c r="B20" s="157" t="s">
        <v>305</v>
      </c>
      <c r="C20" s="157" t="s">
        <v>29</v>
      </c>
      <c r="D20" s="158">
        <v>30</v>
      </c>
      <c r="E20" s="159">
        <v>120</v>
      </c>
      <c r="F20" s="4">
        <f>D20*E20</f>
        <v>3600</v>
      </c>
    </row>
    <row r="21" spans="1:6" customFormat="1">
      <c r="A21" s="156"/>
      <c r="B21" s="22"/>
      <c r="C21" s="157"/>
      <c r="D21" s="158"/>
      <c r="E21" s="159"/>
      <c r="F21" s="4"/>
    </row>
    <row r="22" spans="1:6" customFormat="1" ht="91.5" customHeight="1">
      <c r="A22" s="162">
        <v>4</v>
      </c>
      <c r="B22" s="133" t="s">
        <v>301</v>
      </c>
      <c r="C22" s="157"/>
      <c r="D22" s="161"/>
      <c r="E22" s="159"/>
      <c r="F22" s="159"/>
    </row>
    <row r="23" spans="1:6" customFormat="1">
      <c r="A23" s="156"/>
      <c r="B23" s="157" t="s">
        <v>303</v>
      </c>
      <c r="C23" s="157" t="s">
        <v>29</v>
      </c>
      <c r="D23" s="158">
        <v>143</v>
      </c>
      <c r="E23" s="159">
        <v>90</v>
      </c>
      <c r="F23" s="4">
        <f>D23*E23</f>
        <v>12870</v>
      </c>
    </row>
    <row r="24" spans="1:6" customFormat="1">
      <c r="A24" s="156"/>
      <c r="B24" s="157" t="s">
        <v>305</v>
      </c>
      <c r="C24" s="157" t="s">
        <v>29</v>
      </c>
      <c r="D24" s="158">
        <v>30</v>
      </c>
      <c r="E24" s="159">
        <v>90</v>
      </c>
      <c r="F24" s="4">
        <f>D24*E24</f>
        <v>2700</v>
      </c>
    </row>
    <row r="25" spans="1:6" customFormat="1">
      <c r="A25" s="156"/>
      <c r="B25" s="157"/>
      <c r="C25" s="157"/>
      <c r="D25" s="158"/>
      <c r="E25" s="159"/>
      <c r="F25" s="4"/>
    </row>
    <row r="26" spans="1:6" customFormat="1" ht="102" customHeight="1">
      <c r="A26" s="162">
        <v>5</v>
      </c>
      <c r="B26" s="119" t="s">
        <v>302</v>
      </c>
      <c r="C26" s="157"/>
      <c r="D26" s="161"/>
      <c r="E26" s="159"/>
      <c r="F26" s="159"/>
    </row>
    <row r="27" spans="1:6" customFormat="1">
      <c r="A27" s="156"/>
      <c r="B27" s="157" t="s">
        <v>303</v>
      </c>
      <c r="C27" s="157" t="s">
        <v>29</v>
      </c>
      <c r="D27" s="158">
        <v>143</v>
      </c>
      <c r="E27" s="159">
        <v>280</v>
      </c>
      <c r="F27" s="4">
        <f>D27*E27</f>
        <v>40040</v>
      </c>
    </row>
    <row r="28" spans="1:6" customFormat="1">
      <c r="A28" s="156"/>
      <c r="B28" s="157" t="s">
        <v>305</v>
      </c>
      <c r="C28" s="157" t="s">
        <v>29</v>
      </c>
      <c r="D28" s="158">
        <v>30</v>
      </c>
      <c r="E28" s="159">
        <v>280</v>
      </c>
      <c r="F28" s="4">
        <f>D28*E28</f>
        <v>8400</v>
      </c>
    </row>
    <row r="29" spans="1:6">
      <c r="A29" s="32"/>
      <c r="D29" s="15"/>
      <c r="E29" s="20"/>
      <c r="F29" s="20"/>
    </row>
    <row r="30" spans="1:6">
      <c r="A30" s="19"/>
      <c r="B30" s="124" t="s">
        <v>118</v>
      </c>
      <c r="C30" s="125"/>
      <c r="D30" s="26"/>
      <c r="E30" s="26"/>
      <c r="F30" s="29">
        <f>SUM(F10:F29)</f>
        <v>141770</v>
      </c>
    </row>
    <row r="31" spans="1:6">
      <c r="A31" s="19"/>
      <c r="B31" s="33"/>
      <c r="C31" s="1"/>
      <c r="E31" s="18"/>
      <c r="F31" s="20"/>
    </row>
    <row r="32" spans="1:6">
      <c r="A32" s="19"/>
      <c r="B32" s="3"/>
      <c r="C32" s="1"/>
      <c r="E32" s="18"/>
      <c r="F32" s="20"/>
    </row>
    <row r="33" spans="1:6">
      <c r="A33" s="19"/>
      <c r="B33" s="3"/>
      <c r="C33" s="1"/>
      <c r="E33" s="18"/>
      <c r="F33" s="20"/>
    </row>
    <row r="34" spans="1:6">
      <c r="A34" s="19"/>
      <c r="B34" s="3"/>
      <c r="C34" s="1"/>
      <c r="E34" s="18"/>
      <c r="F34" s="20"/>
    </row>
    <row r="35" spans="1:6">
      <c r="A35" s="19"/>
      <c r="B35" s="3"/>
      <c r="C35" s="1"/>
      <c r="E35" s="18"/>
      <c r="F35" s="20"/>
    </row>
    <row r="36" spans="1:6">
      <c r="A36" s="19"/>
      <c r="B36" s="3"/>
      <c r="C36" s="1"/>
      <c r="E36" s="18"/>
      <c r="F36" s="20"/>
    </row>
    <row r="37" spans="1:6">
      <c r="A37" s="19"/>
      <c r="B37" s="3"/>
      <c r="C37" s="1"/>
      <c r="E37" s="18"/>
      <c r="F37" s="20"/>
    </row>
    <row r="38" spans="1:6">
      <c r="A38" s="19"/>
      <c r="B38" s="3"/>
      <c r="C38" s="1"/>
      <c r="E38" s="18"/>
      <c r="F38" s="20"/>
    </row>
    <row r="39" spans="1:6">
      <c r="A39" s="19"/>
      <c r="B39" s="3"/>
      <c r="C39" s="1"/>
      <c r="E39" s="18"/>
      <c r="F39" s="20"/>
    </row>
    <row r="40" spans="1:6">
      <c r="A40" s="19"/>
      <c r="B40" s="3"/>
      <c r="C40" s="1"/>
      <c r="E40" s="18"/>
      <c r="F40" s="20"/>
    </row>
    <row r="41" spans="1:6">
      <c r="A41" s="19"/>
      <c r="B41" s="3"/>
      <c r="C41" s="1"/>
      <c r="E41" s="18"/>
      <c r="F41" s="20"/>
    </row>
    <row r="42" spans="1:6">
      <c r="A42" s="19"/>
      <c r="B42" s="3"/>
      <c r="C42" s="1"/>
      <c r="E42" s="18"/>
      <c r="F42" s="20"/>
    </row>
    <row r="43" spans="1:6">
      <c r="A43" s="19"/>
      <c r="B43" s="3"/>
      <c r="C43" s="1"/>
      <c r="E43" s="18"/>
      <c r="F43" s="20"/>
    </row>
    <row r="44" spans="1:6">
      <c r="A44" s="19"/>
      <c r="B44" s="3"/>
      <c r="C44" s="1"/>
      <c r="E44" s="18"/>
      <c r="F44" s="20"/>
    </row>
    <row r="45" spans="1:6">
      <c r="A45" s="19"/>
      <c r="B45" s="3"/>
      <c r="C45" s="1"/>
      <c r="E45" s="18"/>
      <c r="F45" s="20"/>
    </row>
    <row r="46" spans="1:6">
      <c r="A46" s="19"/>
      <c r="B46" s="3"/>
      <c r="C46" s="1"/>
      <c r="E46" s="18"/>
      <c r="F46" s="20"/>
    </row>
    <row r="47" spans="1:6">
      <c r="A47" s="19"/>
      <c r="B47" s="3"/>
      <c r="C47" s="1"/>
      <c r="E47" s="18"/>
      <c r="F47" s="20"/>
    </row>
    <row r="48" spans="1:6">
      <c r="A48" s="19"/>
      <c r="B48" s="3"/>
      <c r="C48" s="1"/>
      <c r="E48" s="18"/>
      <c r="F48" s="20"/>
    </row>
    <row r="49" spans="1:6">
      <c r="A49" s="19"/>
      <c r="B49" s="3"/>
      <c r="C49" s="1"/>
      <c r="E49" s="18"/>
      <c r="F49" s="20"/>
    </row>
    <row r="50" spans="1:6">
      <c r="A50" s="19"/>
      <c r="B50" s="3"/>
      <c r="C50" s="1"/>
      <c r="E50" s="18"/>
      <c r="F50" s="20"/>
    </row>
    <row r="51" spans="1:6">
      <c r="A51" s="19"/>
      <c r="B51" s="3"/>
      <c r="C51" s="1"/>
      <c r="E51" s="18"/>
      <c r="F51" s="20"/>
    </row>
    <row r="52" spans="1:6">
      <c r="A52" s="19"/>
      <c r="B52" s="3"/>
      <c r="C52" s="1"/>
      <c r="E52" s="18"/>
      <c r="F52" s="20"/>
    </row>
    <row r="53" spans="1:6">
      <c r="A53" s="19"/>
      <c r="B53" s="3"/>
      <c r="C53" s="1"/>
      <c r="E53" s="18"/>
      <c r="F53" s="20"/>
    </row>
    <row r="54" spans="1:6">
      <c r="A54" s="19"/>
      <c r="B54" s="3"/>
      <c r="C54" s="1"/>
      <c r="E54" s="18"/>
      <c r="F54" s="20"/>
    </row>
    <row r="55" spans="1:6">
      <c r="A55" s="19"/>
      <c r="B55" s="3"/>
      <c r="C55" s="1"/>
      <c r="E55" s="18"/>
      <c r="F55" s="20"/>
    </row>
    <row r="56" spans="1:6">
      <c r="A56" s="19"/>
      <c r="B56" s="5"/>
      <c r="C56" s="1"/>
      <c r="E56" s="18"/>
      <c r="F56" s="20"/>
    </row>
    <row r="57" spans="1:6">
      <c r="A57" s="19"/>
      <c r="B57" s="5"/>
      <c r="C57" s="1"/>
      <c r="E57" s="18"/>
      <c r="F57" s="20"/>
    </row>
    <row r="58" spans="1:6">
      <c r="A58" s="19"/>
      <c r="B58" s="5"/>
      <c r="C58" s="1"/>
      <c r="E58" s="18"/>
      <c r="F58" s="20"/>
    </row>
    <row r="59" spans="1:6">
      <c r="A59" s="19"/>
      <c r="B59" s="5"/>
      <c r="C59" s="1"/>
      <c r="E59" s="18"/>
      <c r="F59" s="20"/>
    </row>
    <row r="60" spans="1:6">
      <c r="A60" s="19"/>
      <c r="B60" s="5"/>
      <c r="C60" s="1"/>
      <c r="E60" s="18"/>
      <c r="F60" s="20"/>
    </row>
    <row r="61" spans="1:6">
      <c r="A61" s="19"/>
      <c r="B61" s="5"/>
      <c r="C61" s="1"/>
      <c r="E61" s="18"/>
      <c r="F61" s="20"/>
    </row>
    <row r="62" spans="1:6">
      <c r="A62" s="19"/>
      <c r="B62" s="5"/>
      <c r="C62" s="1"/>
      <c r="E62" s="18"/>
      <c r="F62" s="20"/>
    </row>
    <row r="63" spans="1:6">
      <c r="A63" s="19"/>
      <c r="B63" s="5"/>
      <c r="C63" s="1"/>
      <c r="E63" s="18"/>
      <c r="F63" s="20"/>
    </row>
    <row r="64" spans="1:6">
      <c r="A64" s="19"/>
      <c r="B64" s="33"/>
      <c r="C64" s="1"/>
      <c r="E64" s="18"/>
      <c r="F64" s="20"/>
    </row>
    <row r="65" spans="1:6">
      <c r="A65" s="19"/>
      <c r="B65" s="3"/>
      <c r="C65" s="1"/>
      <c r="E65" s="18"/>
      <c r="F65" s="20"/>
    </row>
    <row r="66" spans="1:6" ht="15">
      <c r="A66" s="19"/>
      <c r="B66" s="7"/>
      <c r="C66" s="1032"/>
      <c r="D66" s="1032"/>
      <c r="E66" s="1032"/>
      <c r="F66" s="1032"/>
    </row>
    <row r="67" spans="1:6">
      <c r="A67" s="6"/>
      <c r="B67" s="7"/>
      <c r="C67" s="1"/>
      <c r="E67" s="18"/>
      <c r="F67" s="20"/>
    </row>
    <row r="68" spans="1:6">
      <c r="A68" s="6"/>
      <c r="B68" s="7"/>
      <c r="C68" s="1"/>
      <c r="E68" s="18"/>
      <c r="F68" s="20"/>
    </row>
    <row r="69" spans="1:6">
      <c r="A69" s="6"/>
      <c r="B69" s="7"/>
      <c r="C69" s="1"/>
      <c r="E69" s="18"/>
      <c r="F69" s="20"/>
    </row>
    <row r="70" spans="1:6">
      <c r="A70" s="6"/>
      <c r="B70" s="7"/>
      <c r="C70" s="1"/>
      <c r="D70" s="123"/>
      <c r="E70" s="18"/>
      <c r="F70" s="20"/>
    </row>
    <row r="71" spans="1:6">
      <c r="A71" s="6"/>
      <c r="B71" s="7"/>
      <c r="C71" s="1"/>
      <c r="E71" s="18"/>
      <c r="F71" s="20"/>
    </row>
    <row r="72" spans="1:6">
      <c r="A72" s="6"/>
      <c r="B72" s="7"/>
      <c r="C72" s="1"/>
      <c r="E72" s="18"/>
      <c r="F72" s="20"/>
    </row>
    <row r="73" spans="1:6">
      <c r="A73" s="6"/>
      <c r="B73" s="7"/>
      <c r="C73" s="1"/>
      <c r="D73" s="123"/>
      <c r="E73" s="18"/>
      <c r="F73" s="20"/>
    </row>
    <row r="74" spans="1:6">
      <c r="A74" s="6"/>
      <c r="B74" s="7"/>
      <c r="C74" s="1"/>
      <c r="D74" s="123"/>
      <c r="E74" s="18"/>
      <c r="F74" s="20"/>
    </row>
    <row r="75" spans="1:6">
      <c r="A75" s="6"/>
      <c r="B75" s="7"/>
      <c r="C75" s="1"/>
      <c r="E75" s="18"/>
      <c r="F75" s="20"/>
    </row>
    <row r="76" spans="1:6">
      <c r="A76" s="6"/>
      <c r="B76" s="7"/>
      <c r="C76" s="1"/>
      <c r="E76" s="18"/>
      <c r="F76" s="20"/>
    </row>
    <row r="77" spans="1:6">
      <c r="A77" s="6"/>
      <c r="B77" s="7"/>
      <c r="C77" s="1"/>
      <c r="E77" s="18"/>
      <c r="F77" s="20"/>
    </row>
    <row r="78" spans="1:6">
      <c r="A78" s="6"/>
      <c r="B78" s="7"/>
      <c r="C78" s="1"/>
      <c r="E78" s="18"/>
      <c r="F78" s="20"/>
    </row>
    <row r="79" spans="1:6">
      <c r="A79" s="19"/>
      <c r="B79" s="3"/>
      <c r="C79" s="1"/>
      <c r="E79" s="18"/>
      <c r="F79" s="20"/>
    </row>
    <row r="80" spans="1:6">
      <c r="A80" s="19"/>
      <c r="B80" s="3"/>
      <c r="C80" s="1"/>
      <c r="E80" s="18"/>
      <c r="F80" s="20"/>
    </row>
    <row r="81" spans="1:6">
      <c r="A81" s="19"/>
      <c r="B81" s="8"/>
      <c r="C81" s="1"/>
      <c r="E81" s="18"/>
      <c r="F81" s="20"/>
    </row>
    <row r="82" spans="1:6">
      <c r="A82" s="19"/>
      <c r="B82" s="34"/>
      <c r="C82" s="1"/>
      <c r="E82" s="18"/>
      <c r="F82" s="20"/>
    </row>
    <row r="83" spans="1:6">
      <c r="A83" s="19"/>
      <c r="B83" s="8"/>
      <c r="C83" s="9"/>
      <c r="D83" s="16"/>
      <c r="E83" s="10"/>
      <c r="F83" s="20"/>
    </row>
    <row r="84" spans="1:6">
      <c r="A84" s="19"/>
      <c r="B84" s="34"/>
      <c r="C84" s="1"/>
      <c r="E84" s="18"/>
      <c r="F84" s="20"/>
    </row>
    <row r="85" spans="1:6">
      <c r="A85" s="19"/>
      <c r="B85" s="8"/>
      <c r="C85" s="9"/>
      <c r="D85" s="16"/>
      <c r="E85" s="10"/>
      <c r="F85" s="20"/>
    </row>
    <row r="86" spans="1:6">
      <c r="A86" s="19"/>
      <c r="B86" s="3"/>
      <c r="C86" s="1"/>
      <c r="E86" s="18"/>
      <c r="F86" s="20"/>
    </row>
    <row r="87" spans="1:6">
      <c r="A87" s="19"/>
      <c r="B87" s="3"/>
      <c r="C87" s="1"/>
      <c r="E87" s="18"/>
      <c r="F87" s="20"/>
    </row>
    <row r="88" spans="1:6">
      <c r="A88" s="19"/>
      <c r="B88" s="3"/>
      <c r="C88" s="1"/>
      <c r="E88" s="18"/>
      <c r="F88" s="20"/>
    </row>
    <row r="89" spans="1:6">
      <c r="A89" s="19"/>
      <c r="B89" s="3"/>
      <c r="C89" s="1"/>
      <c r="E89" s="18"/>
      <c r="F89" s="20"/>
    </row>
  </sheetData>
  <mergeCells count="1">
    <mergeCell ref="C66:F66"/>
  </mergeCells>
  <pageMargins left="0.74803149606299202" right="0.74803149606299202" top="0.98425196850393704" bottom="0.98425196850393704" header="0.511811023622047" footer="0.51181102362204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7:F67"/>
  <sheetViews>
    <sheetView view="pageBreakPreview" topLeftCell="A25" zoomScaleNormal="100" zoomScaleSheetLayoutView="100" workbookViewId="0">
      <selection activeCell="A6" sqref="A6:XFD27"/>
    </sheetView>
  </sheetViews>
  <sheetFormatPr defaultColWidth="9.140625" defaultRowHeight="12.75"/>
  <cols>
    <col min="1" max="1" width="7" style="2" customWidth="1"/>
    <col min="2" max="2" width="42.7109375" style="2" customWidth="1"/>
    <col min="3" max="3" width="9.140625" style="2"/>
    <col min="4" max="4" width="8" style="18" customWidth="1"/>
    <col min="5" max="5" width="10.42578125" style="2" customWidth="1"/>
    <col min="6" max="6" width="10.28515625" style="2" customWidth="1"/>
    <col min="7" max="16384" width="9.140625" style="2"/>
  </cols>
  <sheetData>
    <row r="7" spans="1:6">
      <c r="A7" s="6" t="s">
        <v>120</v>
      </c>
      <c r="B7" s="12" t="s">
        <v>52</v>
      </c>
      <c r="C7" s="32" t="s">
        <v>34</v>
      </c>
      <c r="D7" s="31" t="s">
        <v>0</v>
      </c>
      <c r="E7" s="31" t="s">
        <v>33</v>
      </c>
      <c r="F7" s="30" t="s">
        <v>1</v>
      </c>
    </row>
    <row r="8" spans="1:6">
      <c r="A8" s="19"/>
      <c r="B8" s="33"/>
      <c r="C8" s="1"/>
      <c r="E8" s="18"/>
      <c r="F8" s="20"/>
    </row>
    <row r="9" spans="1:6">
      <c r="A9" s="19"/>
      <c r="B9" s="22"/>
      <c r="C9" s="1"/>
      <c r="E9" s="18"/>
      <c r="F9" s="20"/>
    </row>
    <row r="10" spans="1:6">
      <c r="A10" s="32"/>
      <c r="B10" s="87" t="s">
        <v>192</v>
      </c>
      <c r="D10" s="15"/>
      <c r="E10" s="20"/>
      <c r="F10" s="20"/>
    </row>
    <row r="11" spans="1:6" ht="280.5" customHeight="1">
      <c r="A11" s="19" t="s">
        <v>2</v>
      </c>
      <c r="B11" s="24" t="s">
        <v>157</v>
      </c>
      <c r="C11" s="79"/>
      <c r="D11" s="79"/>
      <c r="E11" s="79"/>
      <c r="F11" s="79"/>
    </row>
    <row r="12" spans="1:6" ht="12.75" customHeight="1">
      <c r="A12" s="32"/>
      <c r="B12" s="24"/>
      <c r="C12" s="79"/>
      <c r="D12" s="79"/>
      <c r="E12" s="79"/>
      <c r="F12" s="79"/>
    </row>
    <row r="13" spans="1:6" ht="17.45" customHeight="1">
      <c r="A13" s="32"/>
      <c r="B13" s="80" t="s">
        <v>299</v>
      </c>
      <c r="C13" s="118" t="s">
        <v>25</v>
      </c>
      <c r="D13" s="15">
        <f>1920*1.15</f>
        <v>2208</v>
      </c>
      <c r="E13" s="20">
        <v>200</v>
      </c>
      <c r="F13" s="20">
        <f>D13*E13</f>
        <v>441600</v>
      </c>
    </row>
    <row r="14" spans="1:6" ht="18" customHeight="1">
      <c r="A14" s="32"/>
      <c r="B14" s="24"/>
      <c r="C14" s="117"/>
      <c r="D14" s="79"/>
      <c r="E14" s="79"/>
      <c r="F14" s="79"/>
    </row>
    <row r="15" spans="1:6" ht="18" customHeight="1">
      <c r="A15" s="32"/>
      <c r="B15" s="87" t="s">
        <v>255</v>
      </c>
      <c r="C15" s="117"/>
      <c r="D15" s="79"/>
      <c r="E15" s="79"/>
      <c r="F15" s="79"/>
    </row>
    <row r="16" spans="1:6" ht="94.9" customHeight="1">
      <c r="A16" s="19" t="s">
        <v>3</v>
      </c>
      <c r="B16" s="24" t="s">
        <v>257</v>
      </c>
      <c r="C16" s="117"/>
      <c r="D16" s="79"/>
      <c r="E16" s="79"/>
      <c r="F16" s="79"/>
    </row>
    <row r="17" spans="1:6" ht="18" customHeight="1">
      <c r="A17" s="32"/>
      <c r="B17" s="24"/>
      <c r="C17" s="118" t="s">
        <v>25</v>
      </c>
      <c r="D17" s="15">
        <f>174*5.5*1.2</f>
        <v>1148.3999999999999</v>
      </c>
      <c r="E17" s="20">
        <v>50</v>
      </c>
      <c r="F17" s="20">
        <f>D17*E17</f>
        <v>57419.999999999993</v>
      </c>
    </row>
    <row r="18" spans="1:6" ht="18" customHeight="1">
      <c r="A18" s="32"/>
      <c r="B18" s="87" t="s">
        <v>285</v>
      </c>
      <c r="C18" s="117"/>
      <c r="D18" s="79"/>
      <c r="E18" s="79"/>
      <c r="F18" s="79"/>
    </row>
    <row r="19" spans="1:6" ht="18" customHeight="1">
      <c r="A19" s="32"/>
      <c r="B19" s="24"/>
      <c r="C19" s="118"/>
      <c r="D19" s="15"/>
      <c r="E19" s="20"/>
      <c r="F19" s="20"/>
    </row>
    <row r="20" spans="1:6" ht="114" customHeight="1">
      <c r="A20" s="19" t="s">
        <v>4</v>
      </c>
      <c r="B20" s="119" t="s">
        <v>258</v>
      </c>
      <c r="C20" s="118"/>
      <c r="D20" s="15"/>
      <c r="E20" s="20"/>
      <c r="F20" s="20"/>
    </row>
    <row r="21" spans="1:6" ht="18" customHeight="1">
      <c r="A21" s="32"/>
      <c r="B21" s="2" t="s">
        <v>256</v>
      </c>
      <c r="C21" s="118" t="s">
        <v>25</v>
      </c>
      <c r="D21" s="15">
        <f>6*3*6.91*1.2</f>
        <v>149.256</v>
      </c>
      <c r="E21" s="20">
        <v>50</v>
      </c>
      <c r="F21" s="20">
        <f>D21*E21</f>
        <v>7462.8</v>
      </c>
    </row>
    <row r="22" spans="1:6" ht="18" customHeight="1">
      <c r="A22" s="32"/>
      <c r="B22" s="24"/>
      <c r="C22" s="118"/>
      <c r="D22" s="15"/>
      <c r="E22" s="20"/>
      <c r="F22" s="20"/>
    </row>
    <row r="23" spans="1:6">
      <c r="A23" s="32"/>
      <c r="B23" s="87" t="s">
        <v>313</v>
      </c>
      <c r="D23" s="15"/>
      <c r="E23" s="20"/>
      <c r="F23" s="20"/>
    </row>
    <row r="24" spans="1:6" ht="177" customHeight="1">
      <c r="A24" s="19" t="s">
        <v>5</v>
      </c>
      <c r="B24" s="24" t="s">
        <v>314</v>
      </c>
      <c r="C24" s="79"/>
      <c r="D24" s="79"/>
      <c r="E24" s="79"/>
      <c r="F24" s="79"/>
    </row>
    <row r="25" spans="1:6" ht="12.75" customHeight="1">
      <c r="A25" s="32"/>
      <c r="B25" s="24"/>
      <c r="C25" s="79"/>
      <c r="D25" s="79"/>
      <c r="E25" s="79"/>
      <c r="F25" s="79"/>
    </row>
    <row r="26" spans="1:6" ht="13.5" customHeight="1">
      <c r="A26" s="32"/>
      <c r="B26" s="80" t="s">
        <v>315</v>
      </c>
      <c r="C26" s="118" t="s">
        <v>25</v>
      </c>
      <c r="D26" s="15">
        <v>680</v>
      </c>
      <c r="E26" s="20">
        <v>50</v>
      </c>
      <c r="F26" s="20">
        <f>D26*E26</f>
        <v>34000</v>
      </c>
    </row>
    <row r="27" spans="1:6" ht="18" customHeight="1">
      <c r="A27" s="32"/>
      <c r="B27" s="24"/>
      <c r="C27" s="118"/>
      <c r="D27" s="15"/>
      <c r="E27" s="20"/>
      <c r="F27" s="20"/>
    </row>
    <row r="28" spans="1:6" ht="18" customHeight="1">
      <c r="A28" s="32"/>
      <c r="B28" s="24"/>
      <c r="C28" s="79"/>
      <c r="D28" s="79"/>
      <c r="E28" s="79"/>
      <c r="F28" s="79"/>
    </row>
    <row r="29" spans="1:6">
      <c r="A29" s="32"/>
      <c r="E29" s="20"/>
      <c r="F29" s="20"/>
    </row>
    <row r="30" spans="1:6">
      <c r="A30" s="19"/>
      <c r="B30" s="124" t="s">
        <v>53</v>
      </c>
      <c r="C30" s="125"/>
      <c r="D30" s="26"/>
      <c r="E30" s="26"/>
      <c r="F30" s="29">
        <f>SUM(F10:F29)</f>
        <v>540482.80000000005</v>
      </c>
    </row>
    <row r="31" spans="1:6">
      <c r="A31" s="19"/>
      <c r="B31" s="33"/>
      <c r="C31" s="1"/>
      <c r="E31" s="18"/>
      <c r="F31" s="20"/>
    </row>
    <row r="32" spans="1:6">
      <c r="A32" s="19"/>
      <c r="B32" s="3"/>
      <c r="C32" s="1"/>
      <c r="E32" s="18"/>
      <c r="F32" s="20"/>
    </row>
    <row r="33" spans="1:6">
      <c r="A33" s="19"/>
      <c r="B33" s="3"/>
      <c r="C33" s="1"/>
      <c r="E33" s="18"/>
      <c r="F33" s="20"/>
    </row>
    <row r="34" spans="1:6">
      <c r="A34" s="19"/>
      <c r="B34" s="3"/>
      <c r="C34" s="1"/>
      <c r="E34" s="18"/>
      <c r="F34" s="20"/>
    </row>
    <row r="35" spans="1:6">
      <c r="A35" s="19"/>
      <c r="B35" s="3"/>
      <c r="C35" s="1"/>
      <c r="E35" s="18"/>
      <c r="F35" s="20"/>
    </row>
    <row r="36" spans="1:6" ht="18.75" customHeight="1">
      <c r="A36" s="19"/>
      <c r="B36" s="3"/>
      <c r="C36" s="1"/>
      <c r="E36" s="18"/>
      <c r="F36" s="20"/>
    </row>
    <row r="37" spans="1:6">
      <c r="A37" s="19"/>
      <c r="B37" s="5"/>
      <c r="C37" s="1"/>
      <c r="E37" s="18"/>
      <c r="F37" s="20"/>
    </row>
    <row r="38" spans="1:6">
      <c r="A38" s="19"/>
      <c r="B38" s="5"/>
      <c r="C38" s="1"/>
      <c r="E38" s="18"/>
      <c r="F38" s="20"/>
    </row>
    <row r="39" spans="1:6">
      <c r="A39" s="19"/>
      <c r="B39" s="5"/>
      <c r="C39" s="1"/>
      <c r="E39" s="18"/>
      <c r="F39" s="20"/>
    </row>
    <row r="40" spans="1:6">
      <c r="A40" s="19"/>
      <c r="B40" s="5"/>
      <c r="C40" s="1"/>
      <c r="E40" s="18"/>
      <c r="F40" s="20"/>
    </row>
    <row r="41" spans="1:6">
      <c r="A41" s="19"/>
      <c r="B41" s="5"/>
      <c r="C41" s="1"/>
      <c r="E41" s="18"/>
      <c r="F41" s="20"/>
    </row>
    <row r="42" spans="1:6">
      <c r="A42" s="19"/>
      <c r="B42" s="33"/>
      <c r="C42" s="1"/>
      <c r="E42" s="18"/>
      <c r="F42" s="20"/>
    </row>
    <row r="43" spans="1:6">
      <c r="A43" s="19"/>
      <c r="B43" s="3"/>
      <c r="C43" s="1"/>
      <c r="E43" s="18"/>
      <c r="F43" s="20"/>
    </row>
    <row r="44" spans="1:6" ht="15">
      <c r="A44" s="19"/>
      <c r="B44" s="7"/>
      <c r="C44" s="1032"/>
      <c r="D44" s="1032"/>
      <c r="E44" s="1032"/>
      <c r="F44" s="1032"/>
    </row>
    <row r="45" spans="1:6">
      <c r="A45" s="6"/>
      <c r="B45" s="7"/>
      <c r="C45" s="1"/>
      <c r="E45" s="18"/>
      <c r="F45" s="20"/>
    </row>
    <row r="46" spans="1:6">
      <c r="A46" s="6"/>
      <c r="B46" s="7"/>
      <c r="C46" s="1"/>
      <c r="E46" s="18"/>
      <c r="F46" s="20"/>
    </row>
    <row r="47" spans="1:6">
      <c r="A47" s="6"/>
      <c r="B47" s="7"/>
      <c r="C47" s="1"/>
      <c r="E47" s="18"/>
      <c r="F47" s="20"/>
    </row>
    <row r="48" spans="1:6">
      <c r="A48" s="6"/>
      <c r="B48" s="7"/>
      <c r="C48" s="1"/>
      <c r="D48" s="123"/>
      <c r="E48" s="18"/>
      <c r="F48" s="20"/>
    </row>
    <row r="49" spans="1:6">
      <c r="A49" s="6"/>
      <c r="B49" s="7"/>
      <c r="C49" s="1"/>
      <c r="E49" s="18"/>
      <c r="F49" s="20"/>
    </row>
    <row r="50" spans="1:6">
      <c r="A50" s="6"/>
      <c r="B50" s="7"/>
      <c r="C50" s="1"/>
      <c r="E50" s="18"/>
      <c r="F50" s="20"/>
    </row>
    <row r="51" spans="1:6">
      <c r="A51" s="6"/>
      <c r="B51" s="7"/>
      <c r="C51" s="1"/>
      <c r="D51" s="123"/>
      <c r="E51" s="18"/>
      <c r="F51" s="20"/>
    </row>
    <row r="52" spans="1:6">
      <c r="A52" s="6"/>
      <c r="B52" s="7"/>
      <c r="C52" s="1"/>
      <c r="D52" s="123"/>
      <c r="E52" s="18"/>
      <c r="F52" s="20"/>
    </row>
    <row r="53" spans="1:6">
      <c r="A53" s="6"/>
      <c r="B53" s="7"/>
      <c r="C53" s="1"/>
      <c r="E53" s="18"/>
      <c r="F53" s="20"/>
    </row>
    <row r="54" spans="1:6">
      <c r="A54" s="6"/>
      <c r="B54" s="7"/>
      <c r="C54" s="1"/>
      <c r="E54" s="18"/>
      <c r="F54" s="20"/>
    </row>
    <row r="55" spans="1:6">
      <c r="A55" s="6"/>
      <c r="B55" s="7"/>
      <c r="C55" s="1"/>
      <c r="E55" s="18"/>
      <c r="F55" s="20"/>
    </row>
    <row r="56" spans="1:6">
      <c r="A56" s="6"/>
      <c r="B56" s="7"/>
      <c r="C56" s="1"/>
      <c r="E56" s="18"/>
      <c r="F56" s="20"/>
    </row>
    <row r="57" spans="1:6">
      <c r="A57" s="19"/>
      <c r="B57" s="3"/>
      <c r="C57" s="1"/>
      <c r="E57" s="18"/>
      <c r="F57" s="20"/>
    </row>
    <row r="58" spans="1:6">
      <c r="A58" s="19"/>
      <c r="B58" s="3"/>
      <c r="C58" s="1"/>
      <c r="E58" s="18"/>
      <c r="F58" s="20"/>
    </row>
    <row r="59" spans="1:6">
      <c r="A59" s="19"/>
      <c r="B59" s="8"/>
      <c r="C59" s="1"/>
      <c r="E59" s="18"/>
      <c r="F59" s="20"/>
    </row>
    <row r="60" spans="1:6">
      <c r="A60" s="19"/>
      <c r="B60" s="34"/>
      <c r="C60" s="1"/>
      <c r="E60" s="18"/>
      <c r="F60" s="20"/>
    </row>
    <row r="61" spans="1:6">
      <c r="A61" s="19"/>
      <c r="B61" s="8"/>
      <c r="C61" s="9"/>
      <c r="D61" s="16"/>
      <c r="E61" s="10"/>
      <c r="F61" s="20"/>
    </row>
    <row r="62" spans="1:6">
      <c r="A62" s="19"/>
      <c r="B62" s="34"/>
      <c r="C62" s="1"/>
      <c r="E62" s="18"/>
      <c r="F62" s="20"/>
    </row>
    <row r="63" spans="1:6">
      <c r="A63" s="19"/>
      <c r="B63" s="8"/>
      <c r="C63" s="9"/>
      <c r="D63" s="16"/>
      <c r="E63" s="10"/>
      <c r="F63" s="20"/>
    </row>
    <row r="64" spans="1:6">
      <c r="A64" s="19"/>
      <c r="B64" s="3"/>
      <c r="C64" s="1"/>
      <c r="E64" s="18"/>
      <c r="F64" s="20"/>
    </row>
    <row r="65" spans="1:6">
      <c r="A65" s="19"/>
      <c r="B65" s="3"/>
      <c r="C65" s="1"/>
      <c r="E65" s="18"/>
      <c r="F65" s="20"/>
    </row>
    <row r="66" spans="1:6">
      <c r="A66" s="19"/>
      <c r="B66" s="3"/>
      <c r="C66" s="1"/>
      <c r="E66" s="18"/>
      <c r="F66" s="20"/>
    </row>
    <row r="67" spans="1:6">
      <c r="A67" s="19"/>
      <c r="B67" s="3"/>
      <c r="C67" s="1"/>
      <c r="E67" s="18"/>
      <c r="F67" s="20"/>
    </row>
  </sheetData>
  <mergeCells count="1">
    <mergeCell ref="C44:F44"/>
  </mergeCells>
  <pageMargins left="0.74803149606299202" right="0.74803149606299202" top="0.98425196850393704" bottom="0.98425196850393704" header="0.511811023622047" footer="0.511811023622047"/>
  <pageSetup paperSize="9" orientation="portrait" r:id="rId1"/>
  <headerFooter alignWithMargins="0"/>
  <rowBreaks count="1" manualBreakCount="1">
    <brk id="17"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16</vt:i4>
      </vt:variant>
    </vt:vector>
  </HeadingPairs>
  <TitlesOfParts>
    <vt:vector size="27" baseType="lpstr">
      <vt:lpstr>M.1.1_2.1_ARH</vt:lpstr>
      <vt:lpstr>M.3.2_VIO</vt:lpstr>
      <vt:lpstr>M.4.1._ELE</vt:lpstr>
      <vt:lpstr>2 skela</vt:lpstr>
      <vt:lpstr>3_zemljani</vt:lpstr>
      <vt:lpstr>4 zidarski radovi</vt:lpstr>
      <vt:lpstr>5 betonski radovi</vt:lpstr>
      <vt:lpstr>6 tesarski radovi</vt:lpstr>
      <vt:lpstr>7 metalna konstrukcija</vt:lpstr>
      <vt:lpstr>8 izolaterski radovi</vt:lpstr>
      <vt:lpstr>9 limarski</vt:lpstr>
      <vt:lpstr>'2 skela'!Print_Area</vt:lpstr>
      <vt:lpstr>'3_zemljani'!Print_Area</vt:lpstr>
      <vt:lpstr>'4 zidarski radovi'!Print_Area</vt:lpstr>
      <vt:lpstr>'5 betonski radovi'!Print_Area</vt:lpstr>
      <vt:lpstr>'6 tesarski radovi'!Print_Area</vt:lpstr>
      <vt:lpstr>'7 metalna konstrukcija'!Print_Area</vt:lpstr>
      <vt:lpstr>'8 izolaterski radovi'!Print_Area</vt:lpstr>
      <vt:lpstr>'9 limarski'!Print_Area</vt:lpstr>
      <vt:lpstr>M.1.1_2.1_ARH!Print_Area</vt:lpstr>
      <vt:lpstr>M.3.2_VIO!Print_Area</vt:lpstr>
      <vt:lpstr>M.4.1._ELE!Print_Area</vt:lpstr>
      <vt:lpstr>'2 skela'!Print_Titles</vt:lpstr>
      <vt:lpstr>'3_zemljani'!Print_Titles</vt:lpstr>
      <vt:lpstr>'4 zidarski radovi'!Print_Titles</vt:lpstr>
      <vt:lpstr>'5 betonski radovi'!Print_Titles</vt:lpstr>
      <vt:lpstr>M.4.1._ELE!Print_Titles</vt:lpstr>
    </vt:vector>
  </TitlesOfParts>
  <Company>Dis Projekt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Đurđa Didović</dc:creator>
  <cp:lastModifiedBy>Vlatka Franić Šimac</cp:lastModifiedBy>
  <cp:lastPrinted>2024-01-09T10:02:18Z</cp:lastPrinted>
  <dcterms:created xsi:type="dcterms:W3CDTF">2008-02-23T20:21:51Z</dcterms:created>
  <dcterms:modified xsi:type="dcterms:W3CDTF">2024-05-06T09:40:30Z</dcterms:modified>
</cp:coreProperties>
</file>